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51" activeTab="0"/>
  </bookViews>
  <sheets>
    <sheet name="Week 6" sheetId="1" r:id="rId1"/>
    <sheet name="Offense" sheetId="2" r:id="rId2"/>
    <sheet name="Defense" sheetId="3" r:id="rId3"/>
    <sheet name="3rd Down Conv" sheetId="4" r:id="rId4"/>
    <sheet name="Turnovers" sheetId="5" r:id="rId5"/>
    <sheet name="Win Pct" sheetId="6" r:id="rId6"/>
  </sheets>
  <definedNames>
    <definedName name="ARI">'Win Pct'!$B$3</definedName>
    <definedName name="ATL">'Win Pct'!$B$4</definedName>
    <definedName name="BAL">'Win Pct'!$B$5</definedName>
    <definedName name="Begin1">'Turnovers'!$B$3</definedName>
    <definedName name="Begin2">'Turnovers'!$D$3</definedName>
    <definedName name="Begin3">'Turnovers'!$B$18</definedName>
    <definedName name="Begin4">'Turnovers'!$D$18</definedName>
    <definedName name="Begin5">'3rd Down Conv'!$B$4</definedName>
    <definedName name="Begin6">'3rd Down Conv'!#REF!</definedName>
    <definedName name="Bottom1">'3rd Down Conv'!$E$35</definedName>
    <definedName name="BUF">'Win Pct'!$B$6</definedName>
    <definedName name="CAR">'Win Pct'!$B$7</definedName>
    <definedName name="CHI">'Win Pct'!$B$8</definedName>
    <definedName name="CIN">'Win Pct'!$B$9</definedName>
    <definedName name="CLE">'Win Pct'!$B$10</definedName>
    <definedName name="DAL">'Win Pct'!$B$11</definedName>
    <definedName name="DEN">'Win Pct'!$B$12</definedName>
    <definedName name="DET">'Win Pct'!$B$13</definedName>
    <definedName name="End">#REF!</definedName>
    <definedName name="End1">'Defense'!$B$33</definedName>
    <definedName name="end12">'Defense'!$D$33</definedName>
    <definedName name="end2">'Defense'!$D$33</definedName>
    <definedName name="end3">'Defense'!$F$33</definedName>
    <definedName name="end4">'Offense'!$B$33</definedName>
    <definedName name="end5">'Offense'!$D$33</definedName>
    <definedName name="end6">'Offense'!$F$33</definedName>
    <definedName name="GB">'Win Pct'!$B$14</definedName>
    <definedName name="HOU">'Win Pct'!$B$15</definedName>
    <definedName name="IND">'Win Pct'!$B$16</definedName>
    <definedName name="JAX">'Win Pct'!$B$17</definedName>
    <definedName name="KC">'Win Pct'!$B$18</definedName>
    <definedName name="MIA">'Win Pct'!$B$19</definedName>
    <definedName name="MIN">'Win Pct'!$B$20</definedName>
    <definedName name="NE">'Win Pct'!$B$21</definedName>
    <definedName name="NO">'Win Pct'!$B$22</definedName>
    <definedName name="NYG">'Win Pct'!$B$23</definedName>
    <definedName name="NYJ">'Win Pct'!$B$24</definedName>
    <definedName name="OAK">'Win Pct'!$B$25</definedName>
    <definedName name="OppAri">'Win Pct'!$C$3</definedName>
    <definedName name="OppAtl">'Win Pct'!$C$4</definedName>
    <definedName name="OppBal">'Win Pct'!$C$5</definedName>
    <definedName name="OppBuf">'Win Pct'!$C$6</definedName>
    <definedName name="OppCar">'Win Pct'!$C$7</definedName>
    <definedName name="OppCart">'Win Pct'!$C$7</definedName>
    <definedName name="OppChi">'Win Pct'!$C$8</definedName>
    <definedName name="OppCin">'Win Pct'!$C$9</definedName>
    <definedName name="OppCle">'Win Pct'!$C$10</definedName>
    <definedName name="OppDal">'Win Pct'!$C$11</definedName>
    <definedName name="OppDen">'Win Pct'!$C$12</definedName>
    <definedName name="OppDet">'Win Pct'!$C$13</definedName>
    <definedName name="OppGB">'Win Pct'!$C$14</definedName>
    <definedName name="OppHou">'Win Pct'!$C$15</definedName>
    <definedName name="OppInd">'Win Pct'!$C$16</definedName>
    <definedName name="OppJax">'Win Pct'!$C$17</definedName>
    <definedName name="OppKC">'Win Pct'!$C$18</definedName>
    <definedName name="OppMia">'Win Pct'!$C$19</definedName>
    <definedName name="OppMin">'Win Pct'!$C$20</definedName>
    <definedName name="OppNE">'Win Pct'!$C$21</definedName>
    <definedName name="OppNO">'Win Pct'!$C$22</definedName>
    <definedName name="OppNYG">'Win Pct'!$C$23</definedName>
    <definedName name="OppNYJ">'Win Pct'!$C$24</definedName>
    <definedName name="OppOak">'Win Pct'!$C$25</definedName>
    <definedName name="OppPhi">'Win Pct'!$C$26</definedName>
    <definedName name="OppPit">'Win Pct'!$C$27</definedName>
    <definedName name="OppSD">'Win Pct'!$C$28</definedName>
    <definedName name="OppSea">'Win Pct'!$C$30</definedName>
    <definedName name="OppSF">'Win Pct'!$C$29</definedName>
    <definedName name="OppStL">'Win Pct'!$C$31</definedName>
    <definedName name="OppTB">'Win Pct'!$C$32</definedName>
    <definedName name="OppTen">'Win Pct'!$C$33</definedName>
    <definedName name="OppWas">'Win Pct'!$C$34</definedName>
    <definedName name="PHI">'Win Pct'!$B$26</definedName>
    <definedName name="PIT">'Win Pct'!$B$27</definedName>
    <definedName name="SD">'Win Pct'!$B$28</definedName>
    <definedName name="SEA">'Win Pct'!$B$30</definedName>
    <definedName name="SF">'Win Pct'!$B$29</definedName>
    <definedName name="Start">#REF!</definedName>
    <definedName name="start1">'Defense'!$B$2</definedName>
    <definedName name="start2">'Defense'!$D$2</definedName>
    <definedName name="Start23">#REF!</definedName>
    <definedName name="start3">'Defense'!$F$2</definedName>
    <definedName name="start4">'Offense'!$B$2</definedName>
    <definedName name="Start5">'Offense'!$D$2</definedName>
    <definedName name="Start6">'Offense'!$F$2</definedName>
    <definedName name="STL">'Win Pct'!$B$31</definedName>
    <definedName name="Stop1">'Turnovers'!$B$34</definedName>
    <definedName name="Stop2">'Turnovers'!$D$34</definedName>
    <definedName name="Stop3">'Turnovers'!$B$33</definedName>
    <definedName name="Stop4">'Turnovers'!$D$33</definedName>
    <definedName name="stop5">'3rd Down Conv'!$B$35</definedName>
    <definedName name="Stop6">'3rd Down Conv'!#REF!</definedName>
    <definedName name="TB">'Win Pct'!$B$32</definedName>
    <definedName name="TEN">'Win Pct'!$B$33</definedName>
    <definedName name="Top1">'3rd Down Conv'!$E$4</definedName>
    <definedName name="WAS">'Win Pct'!$B$34</definedName>
  </definedNames>
  <calcPr fullCalcOnLoad="1"/>
</workbook>
</file>

<file path=xl/sharedStrings.xml><?xml version="1.0" encoding="utf-8"?>
<sst xmlns="http://schemas.openxmlformats.org/spreadsheetml/2006/main" count="265" uniqueCount="71">
  <si>
    <t>Visitor</t>
  </si>
  <si>
    <t>Home</t>
  </si>
  <si>
    <t>Green Bay</t>
  </si>
  <si>
    <t>Minnesota</t>
  </si>
  <si>
    <t>Atlanta</t>
  </si>
  <si>
    <t>Tennessee</t>
  </si>
  <si>
    <t>Kansas City</t>
  </si>
  <si>
    <t>Philadelphia</t>
  </si>
  <si>
    <t>Tampa Bay</t>
  </si>
  <si>
    <t>Cleveland</t>
  </si>
  <si>
    <t>Baltimore</t>
  </si>
  <si>
    <t>Jacksonville</t>
  </si>
  <si>
    <t>Houston</t>
  </si>
  <si>
    <t>Washington</t>
  </si>
  <si>
    <t>Detroit</t>
  </si>
  <si>
    <t>Chicago</t>
  </si>
  <si>
    <t>New Orleans</t>
  </si>
  <si>
    <t>Buffalo</t>
  </si>
  <si>
    <t>San Diego</t>
  </si>
  <si>
    <t>Denver</t>
  </si>
  <si>
    <t>Oakland</t>
  </si>
  <si>
    <t>Arizona</t>
  </si>
  <si>
    <t>Carolina</t>
  </si>
  <si>
    <t>Offense</t>
  </si>
  <si>
    <t>Defense</t>
  </si>
  <si>
    <t>Weighted Value</t>
  </si>
  <si>
    <t>Rushing</t>
  </si>
  <si>
    <t>Passing</t>
  </si>
  <si>
    <t>Takeaways</t>
  </si>
  <si>
    <t>NY Giants</t>
  </si>
  <si>
    <t>St. Louis</t>
  </si>
  <si>
    <t>NY Jets</t>
  </si>
  <si>
    <t>3rd Down</t>
  </si>
  <si>
    <t>Giveaways</t>
  </si>
  <si>
    <t>Points For</t>
  </si>
  <si>
    <t>Points Against</t>
  </si>
  <si>
    <t>Opponents' Winning Pct</t>
  </si>
  <si>
    <t>Indianapolis</t>
  </si>
  <si>
    <t>San Francisco</t>
  </si>
  <si>
    <t>Dallas</t>
  </si>
  <si>
    <t>NFL Week 5</t>
  </si>
  <si>
    <t>Edge</t>
  </si>
  <si>
    <t>Seattle</t>
  </si>
  <si>
    <t>Miami</t>
  </si>
  <si>
    <t>New England</t>
  </si>
  <si>
    <t>Pittsburgh</t>
  </si>
  <si>
    <t>PCT</t>
  </si>
  <si>
    <t>Cincinnati</t>
  </si>
  <si>
    <t>Opponents</t>
  </si>
  <si>
    <t>TEAM</t>
  </si>
  <si>
    <t>TOTAL</t>
  </si>
  <si>
    <t>TAKE</t>
  </si>
  <si>
    <t>GIVE</t>
  </si>
  <si>
    <t>Rank</t>
  </si>
  <si>
    <t>Week 1</t>
  </si>
  <si>
    <t>Week 2</t>
  </si>
  <si>
    <t>Week 3</t>
  </si>
  <si>
    <t>Week 4</t>
  </si>
  <si>
    <t>Week 5</t>
  </si>
  <si>
    <t>Week 6</t>
  </si>
  <si>
    <t>Opponent's Win Pct</t>
  </si>
  <si>
    <t>Own Winning Pct</t>
  </si>
  <si>
    <t>Points</t>
  </si>
  <si>
    <t>Offensive</t>
  </si>
  <si>
    <t>Defensive</t>
  </si>
  <si>
    <t>BYE</t>
  </si>
  <si>
    <t>Total Points</t>
  </si>
  <si>
    <t>Arithmetic Mean</t>
  </si>
  <si>
    <t>Geometric Mean</t>
  </si>
  <si>
    <t>Arithmetic Mean of Means</t>
  </si>
  <si>
    <t>Geometric Mean of Means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</si>
</sst>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2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5" fillId="0" borderId="0" xfId="53" applyAlignment="1">
      <alignment horizontal="right" wrapText="1"/>
    </xf>
    <xf numFmtId="0" fontId="5" fillId="0" borderId="0" xfId="53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53" applyFont="1" applyAlignment="1">
      <alignment horizontal="center" wrapText="1"/>
    </xf>
    <xf numFmtId="0" fontId="5" fillId="0" borderId="10" xfId="53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164" fontId="0" fillId="1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0" xfId="53" applyBorder="1" applyAlignment="1">
      <alignment horizontal="center" wrapText="1"/>
    </xf>
    <xf numFmtId="0" fontId="5" fillId="0" borderId="10" xfId="53" applyFont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164" fontId="3" fillId="20" borderId="10" xfId="0" applyNumberFormat="1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wrapText="1"/>
    </xf>
    <xf numFmtId="0" fontId="0" fillId="15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0" xfId="0" applyFill="1" applyAlignment="1">
      <alignment horizontal="center" wrapText="1"/>
    </xf>
    <xf numFmtId="0" fontId="0" fillId="2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24" fillId="20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20" borderId="11" xfId="0" applyFont="1" applyFill="1" applyBorder="1" applyAlignment="1">
      <alignment horizontal="center" vertical="center" textRotation="90" wrapText="1"/>
    </xf>
    <xf numFmtId="0" fontId="2" fillId="20" borderId="16" xfId="0" applyFont="1" applyFill="1" applyBorder="1" applyAlignment="1">
      <alignment horizontal="center" vertical="center" textRotation="90" wrapText="1"/>
    </xf>
    <xf numFmtId="0" fontId="2" fillId="20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3" applyFont="1" applyBorder="1" applyAlignment="1">
      <alignment horizontal="center" wrapText="1"/>
    </xf>
    <xf numFmtId="0" fontId="5" fillId="0" borderId="10" xfId="53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53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24" fillId="2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log.go.com/log?srvc=sz&amp;guid=D7C1766A-CAE3-4468-8078-DB26A2FEC071&amp;drop=0&amp;addata=820:57179:702441:65&amp;a=1&amp;goto=http://ad.doubleclick.net/jump/N2465.SD153321N2465SN0/B4809700.8;abr=!ie4;abr=!ie5;sz=160x600;pc=dig702441dc781928;ord=2010.10.12.06.17.00?" TargetMode="External" /><Relationship Id="rId5" Type="http://schemas.openxmlformats.org/officeDocument/2006/relationships/hyperlink" Target="http://log.go.com/log?srvc=sz&amp;guid=D7C1766A-CAE3-4468-8078-DB26A2FEC071&amp;drop=0&amp;addata=820:57179:702441:65&amp;a=1&amp;goto=http://ad.doubleclick.net/jump/N2465.SD153321N2465SN0/B4809700.8;abr=!ie4;abr=!ie5;sz=160x600;pc=dig702441dc781928;ord=2010.10.12.06.17.00?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25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25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25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7</xdr:col>
      <xdr:colOff>304800</xdr:colOff>
      <xdr:row>69</xdr:row>
      <xdr:rowOff>47625</xdr:rowOff>
    </xdr:to>
    <xdr:pic>
      <xdr:nvPicPr>
        <xdr:cNvPr id="4" name="Picture 4" descr="Click Here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5581650"/>
          <a:ext cx="1524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190500</xdr:colOff>
      <xdr:row>69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249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190500</xdr:colOff>
      <xdr:row>69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1249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fl/statistics/team/_/stat/total/sort/netPassingYardsPerGame" TargetMode="External" /><Relationship Id="rId2" Type="http://schemas.openxmlformats.org/officeDocument/2006/relationships/hyperlink" Target="http://espn.go.com/nfl/statistics/team/_/stat/total/sort/rushingYardsPerGame" TargetMode="External" /><Relationship Id="rId3" Type="http://schemas.openxmlformats.org/officeDocument/2006/relationships/hyperlink" Target="http://espn.go.com/nfl/statistics/team/_/stat/total/sort/totalPointsPerGame" TargetMode="External" /><Relationship Id="rId4" Type="http://schemas.openxmlformats.org/officeDocument/2006/relationships/hyperlink" Target="http://espn.go.com/nfl/team/_/name/sd/san-diego-chargers" TargetMode="External" /><Relationship Id="rId5" Type="http://schemas.openxmlformats.org/officeDocument/2006/relationships/hyperlink" Target="http://espn.go.com/nfl/team/_/name/ind/indianapolis-colts" TargetMode="External" /><Relationship Id="rId6" Type="http://schemas.openxmlformats.org/officeDocument/2006/relationships/hyperlink" Target="http://espn.go.com/nfl/team/_/name/den/denver-broncos" TargetMode="External" /><Relationship Id="rId7" Type="http://schemas.openxmlformats.org/officeDocument/2006/relationships/hyperlink" Target="http://espn.go.com/nfl/team/_/name/nyg/new-york-giants" TargetMode="External" /><Relationship Id="rId8" Type="http://schemas.openxmlformats.org/officeDocument/2006/relationships/hyperlink" Target="http://espn.go.com/nfl/team/_/name/hou/houston-texans" TargetMode="External" /><Relationship Id="rId9" Type="http://schemas.openxmlformats.org/officeDocument/2006/relationships/hyperlink" Target="http://espn.go.com/nfl/team/_/name/atl/atlanta-falcons" TargetMode="External" /><Relationship Id="rId10" Type="http://schemas.openxmlformats.org/officeDocument/2006/relationships/hyperlink" Target="http://espn.go.com/nfl/team/_/name/phi/philadelphia-eagles" TargetMode="External" /><Relationship Id="rId11" Type="http://schemas.openxmlformats.org/officeDocument/2006/relationships/hyperlink" Target="http://espn.go.com/nfl/team/_/name/cin/cincinnati-bengals" TargetMode="External" /><Relationship Id="rId12" Type="http://schemas.openxmlformats.org/officeDocument/2006/relationships/hyperlink" Target="http://espn.go.com/nfl/team/_/name/no/new-orleans-saints" TargetMode="External" /><Relationship Id="rId13" Type="http://schemas.openxmlformats.org/officeDocument/2006/relationships/hyperlink" Target="http://espn.go.com/nfl/team/_/name/gb/green-bay-packers" TargetMode="External" /><Relationship Id="rId14" Type="http://schemas.openxmlformats.org/officeDocument/2006/relationships/hyperlink" Target="http://espn.go.com/nfl/team/_/name/oak/oakland-raiders" TargetMode="External" /><Relationship Id="rId15" Type="http://schemas.openxmlformats.org/officeDocument/2006/relationships/hyperlink" Target="http://espn.go.com/nfl/team/_/name/dal/dallas-cowboys" TargetMode="External" /><Relationship Id="rId16" Type="http://schemas.openxmlformats.org/officeDocument/2006/relationships/hyperlink" Target="http://espn.go.com/nfl/team/_/name/nyj/new-york-jets" TargetMode="External" /><Relationship Id="rId17" Type="http://schemas.openxmlformats.org/officeDocument/2006/relationships/hyperlink" Target="http://espn.go.com/nfl/team/_/name/wsh/washington-redskins" TargetMode="External" /><Relationship Id="rId18" Type="http://schemas.openxmlformats.org/officeDocument/2006/relationships/hyperlink" Target="http://espn.go.com/nfl/team/_/name/det/detroit-lions" TargetMode="External" /><Relationship Id="rId19" Type="http://schemas.openxmlformats.org/officeDocument/2006/relationships/hyperlink" Target="http://espn.go.com/nfl/team/_/name/bal/baltimore-ravens" TargetMode="External" /><Relationship Id="rId20" Type="http://schemas.openxmlformats.org/officeDocument/2006/relationships/hyperlink" Target="http://espn.go.com/nfl/team/_/name/stl/st-louis-rams" TargetMode="External" /><Relationship Id="rId21" Type="http://schemas.openxmlformats.org/officeDocument/2006/relationships/hyperlink" Target="http://espn.go.com/nfl/team/_/name/jac/jacksonville-jaguars" TargetMode="External" /><Relationship Id="rId22" Type="http://schemas.openxmlformats.org/officeDocument/2006/relationships/hyperlink" Target="http://espn.go.com/nfl/team/_/name/sf/san-francisco-49ers" TargetMode="External" /><Relationship Id="rId23" Type="http://schemas.openxmlformats.org/officeDocument/2006/relationships/hyperlink" Target="http://espn.go.com/nfl/team/_/name/cle/cleveland-browns" TargetMode="External" /><Relationship Id="rId24" Type="http://schemas.openxmlformats.org/officeDocument/2006/relationships/hyperlink" Target="http://espn.go.com/nfl/team/_/name/ten/tennessee-titans" TargetMode="External" /><Relationship Id="rId25" Type="http://schemas.openxmlformats.org/officeDocument/2006/relationships/hyperlink" Target="http://espn.go.com/nfl/team/_/name/chi/chicago-bears" TargetMode="External" /><Relationship Id="rId26" Type="http://schemas.openxmlformats.org/officeDocument/2006/relationships/hyperlink" Target="http://espn.go.com/nfl/team/_/name/ne/new-england-patriots" TargetMode="External" /><Relationship Id="rId27" Type="http://schemas.openxmlformats.org/officeDocument/2006/relationships/hyperlink" Target="http://espn.go.com/nfl/team/_/name/mia/miami-dolphins" TargetMode="External" /><Relationship Id="rId28" Type="http://schemas.openxmlformats.org/officeDocument/2006/relationships/hyperlink" Target="http://espn.go.com/nfl/team/_/name/min/minnesota-vikings" TargetMode="External" /><Relationship Id="rId29" Type="http://schemas.openxmlformats.org/officeDocument/2006/relationships/hyperlink" Target="http://espn.go.com/nfl/team/_/name/buf/buffalo-bills" TargetMode="External" /><Relationship Id="rId30" Type="http://schemas.openxmlformats.org/officeDocument/2006/relationships/hyperlink" Target="http://espn.go.com/nfl/team/_/name/tb/tampa-bay-buccaneers" TargetMode="External" /><Relationship Id="rId31" Type="http://schemas.openxmlformats.org/officeDocument/2006/relationships/hyperlink" Target="http://espn.go.com/nfl/team/_/name/kc/kansas-city-chiefs" TargetMode="External" /><Relationship Id="rId32" Type="http://schemas.openxmlformats.org/officeDocument/2006/relationships/hyperlink" Target="http://espn.go.com/nfl/team/_/name/ari/arizona-cardinals" TargetMode="External" /><Relationship Id="rId33" Type="http://schemas.openxmlformats.org/officeDocument/2006/relationships/hyperlink" Target="http://espn.go.com/nfl/team/_/name/car/carolina-panthers" TargetMode="External" /><Relationship Id="rId34" Type="http://schemas.openxmlformats.org/officeDocument/2006/relationships/hyperlink" Target="http://espn.go.com/nfl/team/_/name/sea/seattle-seahawks" TargetMode="External" /><Relationship Id="rId35" Type="http://schemas.openxmlformats.org/officeDocument/2006/relationships/hyperlink" Target="http://espn.go.com/nfl/team/_/name/pit/pittsburgh-steeler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fl/statistics/team/_/stat/total/sort/netPassingYardsPerGame/position/defense" TargetMode="External" /><Relationship Id="rId2" Type="http://schemas.openxmlformats.org/officeDocument/2006/relationships/hyperlink" Target="http://espn.go.com/nfl/statistics/team/_/stat/total/sort/rushingYardsPerGame/position/defense/order/false" TargetMode="External" /><Relationship Id="rId3" Type="http://schemas.openxmlformats.org/officeDocument/2006/relationships/hyperlink" Target="http://espn.go.com/nfl/statistics/team/_/stat/total/sort/totalPointsPerGame/position/defense" TargetMode="External" /><Relationship Id="rId4" Type="http://schemas.openxmlformats.org/officeDocument/2006/relationships/hyperlink" Target="http://espn.go.com/nfl/team/_/name/pit/pittsburgh-steelers" TargetMode="External" /><Relationship Id="rId5" Type="http://schemas.openxmlformats.org/officeDocument/2006/relationships/hyperlink" Target="http://espn.go.com/nfl/team/_/name/sea/seattle-seahawks" TargetMode="External" /><Relationship Id="rId6" Type="http://schemas.openxmlformats.org/officeDocument/2006/relationships/hyperlink" Target="http://espn.go.com/nfl/team/_/name/chi/chicago-bears" TargetMode="External" /><Relationship Id="rId7" Type="http://schemas.openxmlformats.org/officeDocument/2006/relationships/hyperlink" Target="http://espn.go.com/nfl/team/_/name/nyj/new-york-jets" TargetMode="External" /><Relationship Id="rId8" Type="http://schemas.openxmlformats.org/officeDocument/2006/relationships/hyperlink" Target="http://espn.go.com/nfl/team/_/name/hou/houston-texans" TargetMode="External" /><Relationship Id="rId9" Type="http://schemas.openxmlformats.org/officeDocument/2006/relationships/hyperlink" Target="http://espn.go.com/nfl/team/_/name/kc/kansas-city-chiefs" TargetMode="External" /><Relationship Id="rId10" Type="http://schemas.openxmlformats.org/officeDocument/2006/relationships/hyperlink" Target="http://espn.go.com/nfl/team/_/name/sd/san-diego-chargers" TargetMode="External" /><Relationship Id="rId11" Type="http://schemas.openxmlformats.org/officeDocument/2006/relationships/hyperlink" Target="http://espn.go.com/nfl/team/_/name/atl/atlanta-falcons" TargetMode="External" /><Relationship Id="rId12" Type="http://schemas.openxmlformats.org/officeDocument/2006/relationships/hyperlink" Target="http://espn.go.com/nfl/team/_/name/nyg/new-york-giants" TargetMode="External" /><Relationship Id="rId13" Type="http://schemas.openxmlformats.org/officeDocument/2006/relationships/hyperlink" Target="http://espn.go.com/nfl/team/_/name/bal/baltimore-ravens" TargetMode="External" /><Relationship Id="rId14" Type="http://schemas.openxmlformats.org/officeDocument/2006/relationships/hyperlink" Target="http://espn.go.com/nfl/team/_/name/ten/tennessee-titans" TargetMode="External" /><Relationship Id="rId15" Type="http://schemas.openxmlformats.org/officeDocument/2006/relationships/hyperlink" Target="http://espn.go.com/nfl/team/_/name/dal/dallas-cowboys" TargetMode="External" /><Relationship Id="rId16" Type="http://schemas.openxmlformats.org/officeDocument/2006/relationships/hyperlink" Target="http://espn.go.com/nfl/team/_/name/jac/jacksonville-jaguars" TargetMode="External" /><Relationship Id="rId17" Type="http://schemas.openxmlformats.org/officeDocument/2006/relationships/hyperlink" Target="http://espn.go.com/nfl/team/_/name/min/minnesota-vikings" TargetMode="External" /><Relationship Id="rId18" Type="http://schemas.openxmlformats.org/officeDocument/2006/relationships/hyperlink" Target="http://espn.go.com/nfl/team/_/name/gb/green-bay-packers" TargetMode="External" /><Relationship Id="rId19" Type="http://schemas.openxmlformats.org/officeDocument/2006/relationships/hyperlink" Target="http://espn.go.com/nfl/team/_/name/stl/st-louis-rams" TargetMode="External" /><Relationship Id="rId20" Type="http://schemas.openxmlformats.org/officeDocument/2006/relationships/hyperlink" Target="http://espn.go.com/nfl/team/_/name/cin/cincinnati-bengals" TargetMode="External" /><Relationship Id="rId21" Type="http://schemas.openxmlformats.org/officeDocument/2006/relationships/hyperlink" Target="http://espn.go.com/nfl/team/_/name/sf/san-francisco-49ers" TargetMode="External" /><Relationship Id="rId22" Type="http://schemas.openxmlformats.org/officeDocument/2006/relationships/hyperlink" Target="http://espn.go.com/nfl/team/_/name/wsh/washington-redskins" TargetMode="External" /><Relationship Id="rId23" Type="http://schemas.openxmlformats.org/officeDocument/2006/relationships/hyperlink" Target="http://espn.go.com/nfl/team/_/name/ne/new-england-patriots" TargetMode="External" /><Relationship Id="rId24" Type="http://schemas.openxmlformats.org/officeDocument/2006/relationships/hyperlink" Target="http://espn.go.com/nfl/team/_/name/mia/miami-dolphins" TargetMode="External" /><Relationship Id="rId25" Type="http://schemas.openxmlformats.org/officeDocument/2006/relationships/hyperlink" Target="http://espn.go.com/nfl/team/_/name/no/new-orleans-saints" TargetMode="External" /><Relationship Id="rId26" Type="http://schemas.openxmlformats.org/officeDocument/2006/relationships/hyperlink" Target="http://espn.go.com/nfl/team/_/name/cle/cleveland-browns" TargetMode="External" /><Relationship Id="rId27" Type="http://schemas.openxmlformats.org/officeDocument/2006/relationships/hyperlink" Target="http://espn.go.com/nfl/team/_/name/phi/philadelphia-eagles" TargetMode="External" /><Relationship Id="rId28" Type="http://schemas.openxmlformats.org/officeDocument/2006/relationships/hyperlink" Target="http://espn.go.com/nfl/team/_/name/den/denver-broncos" TargetMode="External" /><Relationship Id="rId29" Type="http://schemas.openxmlformats.org/officeDocument/2006/relationships/hyperlink" Target="http://espn.go.com/nfl/team/_/name/det/detroit-lions" TargetMode="External" /><Relationship Id="rId30" Type="http://schemas.openxmlformats.org/officeDocument/2006/relationships/hyperlink" Target="http://espn.go.com/nfl/team/_/name/car/carolina-panthers" TargetMode="External" /><Relationship Id="rId31" Type="http://schemas.openxmlformats.org/officeDocument/2006/relationships/hyperlink" Target="http://espn.go.com/nfl/team/_/name/ari/arizona-cardinals" TargetMode="External" /><Relationship Id="rId32" Type="http://schemas.openxmlformats.org/officeDocument/2006/relationships/hyperlink" Target="http://espn.go.com/nfl/team/_/name/ind/indianapolis-colts" TargetMode="External" /><Relationship Id="rId33" Type="http://schemas.openxmlformats.org/officeDocument/2006/relationships/hyperlink" Target="http://espn.go.com/nfl/team/_/name/tb/tampa-bay-buccaneers" TargetMode="External" /><Relationship Id="rId34" Type="http://schemas.openxmlformats.org/officeDocument/2006/relationships/hyperlink" Target="http://espn.go.com/nfl/team/_/name/oak/oakland-raiders" TargetMode="External" /><Relationship Id="rId35" Type="http://schemas.openxmlformats.org/officeDocument/2006/relationships/hyperlink" Target="http://espn.go.com/nfl/team/_/name/buf/buffalo-bills" TargetMode="External" /><Relationship Id="rId3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fl/statistics/team/_/stat/downs/sort/thirdDownConvPct" TargetMode="External" /><Relationship Id="rId2" Type="http://schemas.openxmlformats.org/officeDocument/2006/relationships/hyperlink" Target="http://espn.go.com/nfl/team/_/name/atl/atlanta-falcons" TargetMode="External" /><Relationship Id="rId3" Type="http://schemas.openxmlformats.org/officeDocument/2006/relationships/hyperlink" Target="http://espn.go.com/nfl/team/_/name/bal/baltimore-ravens" TargetMode="External" /><Relationship Id="rId4" Type="http://schemas.openxmlformats.org/officeDocument/2006/relationships/hyperlink" Target="http://espn.go.com/nfl/team/_/name/den/denver-broncos" TargetMode="External" /><Relationship Id="rId5" Type="http://schemas.openxmlformats.org/officeDocument/2006/relationships/hyperlink" Target="http://espn.go.com/nfl/team/_/name/stl/st-louis-rams" TargetMode="External" /><Relationship Id="rId6" Type="http://schemas.openxmlformats.org/officeDocument/2006/relationships/hyperlink" Target="http://espn.go.com/nfl/team/_/name/mia/miami-dolphins" TargetMode="External" /><Relationship Id="rId7" Type="http://schemas.openxmlformats.org/officeDocument/2006/relationships/hyperlink" Target="http://espn.go.com/nfl/team/_/name/det/detroit-lions" TargetMode="External" /><Relationship Id="rId8" Type="http://schemas.openxmlformats.org/officeDocument/2006/relationships/hyperlink" Target="http://espn.go.com/nfl/team/_/name/ind/indianapolis-colts" TargetMode="External" /><Relationship Id="rId9" Type="http://schemas.openxmlformats.org/officeDocument/2006/relationships/hyperlink" Target="http://espn.go.com/nfl/team/_/name/no/new-orleans-saints" TargetMode="External" /><Relationship Id="rId10" Type="http://schemas.openxmlformats.org/officeDocument/2006/relationships/hyperlink" Target="http://espn.go.com/nfl/team/_/name/jac/jacksonville-jaguars" TargetMode="External" /><Relationship Id="rId11" Type="http://schemas.openxmlformats.org/officeDocument/2006/relationships/hyperlink" Target="http://espn.go.com/nfl/team/_/name/cle/cleveland-browns" TargetMode="External" /><Relationship Id="rId12" Type="http://schemas.openxmlformats.org/officeDocument/2006/relationships/hyperlink" Target="http://espn.go.com/nfl/team/_/name/ne/new-england-patriots" TargetMode="External" /><Relationship Id="rId13" Type="http://schemas.openxmlformats.org/officeDocument/2006/relationships/hyperlink" Target="http://espn.go.com/nfl/team/_/name/cin/cincinnati-bengals" TargetMode="External" /><Relationship Id="rId14" Type="http://schemas.openxmlformats.org/officeDocument/2006/relationships/hyperlink" Target="http://espn.go.com/nfl/team/_/name/ten/tennessee-titans" TargetMode="External" /><Relationship Id="rId15" Type="http://schemas.openxmlformats.org/officeDocument/2006/relationships/hyperlink" Target="http://espn.go.com/nfl/team/_/name/oak/oakland-raiders" TargetMode="External" /><Relationship Id="rId16" Type="http://schemas.openxmlformats.org/officeDocument/2006/relationships/hyperlink" Target="http://espn.go.com/nfl/team/_/name/nyj/new-york-jets" TargetMode="External" /><Relationship Id="rId17" Type="http://schemas.openxmlformats.org/officeDocument/2006/relationships/hyperlink" Target="http://espn.go.com/nfl/team/_/name/phi/philadelphia-eagles" TargetMode="External" /><Relationship Id="rId18" Type="http://schemas.openxmlformats.org/officeDocument/2006/relationships/hyperlink" Target="http://espn.go.com/nfl/team/_/name/sd/san-diego-chargers" TargetMode="External" /><Relationship Id="rId19" Type="http://schemas.openxmlformats.org/officeDocument/2006/relationships/hyperlink" Target="http://espn.go.com/nfl/team/_/name/sf/san-francisco-49ers" TargetMode="External" /><Relationship Id="rId20" Type="http://schemas.openxmlformats.org/officeDocument/2006/relationships/hyperlink" Target="http://espn.go.com/nfl/team/_/name/tb/tampa-bay-buccaneers" TargetMode="External" /><Relationship Id="rId21" Type="http://schemas.openxmlformats.org/officeDocument/2006/relationships/hyperlink" Target="http://espn.go.com/nfl/team/_/name/hou/houston-texans" TargetMode="External" /><Relationship Id="rId22" Type="http://schemas.openxmlformats.org/officeDocument/2006/relationships/hyperlink" Target="http://espn.go.com/nfl/team/_/name/dal/dallas-cowboys" TargetMode="External" /><Relationship Id="rId23" Type="http://schemas.openxmlformats.org/officeDocument/2006/relationships/hyperlink" Target="http://espn.go.com/nfl/team/_/name/gb/green-bay-packers" TargetMode="External" /><Relationship Id="rId24" Type="http://schemas.openxmlformats.org/officeDocument/2006/relationships/hyperlink" Target="http://espn.go.com/nfl/team/_/name/nyg/new-york-giants" TargetMode="External" /><Relationship Id="rId25" Type="http://schemas.openxmlformats.org/officeDocument/2006/relationships/hyperlink" Target="http://espn.go.com/nfl/team/_/name/sea/seattle-seahawks" TargetMode="External" /><Relationship Id="rId26" Type="http://schemas.openxmlformats.org/officeDocument/2006/relationships/hyperlink" Target="http://espn.go.com/nfl/team/_/name/car/carolina-panthers" TargetMode="External" /><Relationship Id="rId27" Type="http://schemas.openxmlformats.org/officeDocument/2006/relationships/hyperlink" Target="http://espn.go.com/nfl/team/_/name/min/minnesota-vikings" TargetMode="External" /><Relationship Id="rId28" Type="http://schemas.openxmlformats.org/officeDocument/2006/relationships/hyperlink" Target="http://espn.go.com/nfl/team/_/name/ari/arizona-cardinals" TargetMode="External" /><Relationship Id="rId29" Type="http://schemas.openxmlformats.org/officeDocument/2006/relationships/hyperlink" Target="http://espn.go.com/nfl/team/_/name/wsh/washington-redskins" TargetMode="External" /><Relationship Id="rId30" Type="http://schemas.openxmlformats.org/officeDocument/2006/relationships/hyperlink" Target="http://espn.go.com/nfl/team/_/name/buf/buffalo-bills" TargetMode="External" /><Relationship Id="rId31" Type="http://schemas.openxmlformats.org/officeDocument/2006/relationships/hyperlink" Target="http://espn.go.com/nfl/team/_/name/kc/kansas-city-chiefs" TargetMode="External" /><Relationship Id="rId32" Type="http://schemas.openxmlformats.org/officeDocument/2006/relationships/hyperlink" Target="http://espn.go.com/nfl/team/_/name/pit/pittsburgh-steelers" TargetMode="External" /><Relationship Id="rId33" Type="http://schemas.openxmlformats.org/officeDocument/2006/relationships/hyperlink" Target="http://espn.go.com/nfl/team/_/name/chi/chicago-bears" TargetMode="External" /><Relationship Id="rId34" Type="http://schemas.openxmlformats.org/officeDocument/2006/relationships/hyperlink" Target="http://espn.go.com/nfl/statistics/team/_/stat/downs/sort/thirdDownConvPc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fl/statistics/team/_/stat/givetake/sort/takeTotal" TargetMode="External" /><Relationship Id="rId2" Type="http://schemas.openxmlformats.org/officeDocument/2006/relationships/hyperlink" Target="http://espn.go.com/nfl/statistics/team/_/stat/givetake/sort/giveTotal" TargetMode="External" /><Relationship Id="rId3" Type="http://schemas.openxmlformats.org/officeDocument/2006/relationships/hyperlink" Target="http://espn.go.com/nfl/team/_/name/phi/philadelphia-eagles" TargetMode="External" /><Relationship Id="rId4" Type="http://schemas.openxmlformats.org/officeDocument/2006/relationships/hyperlink" Target="http://espn.go.com/nfl/team/_/name/atl/atlanta-falcons" TargetMode="External" /><Relationship Id="rId5" Type="http://schemas.openxmlformats.org/officeDocument/2006/relationships/hyperlink" Target="http://espn.go.com/nfl/team/_/name/tb/tampa-bay-buccaneers" TargetMode="External" /><Relationship Id="rId6" Type="http://schemas.openxmlformats.org/officeDocument/2006/relationships/hyperlink" Target="http://espn.go.com/nfl/team/_/name/wsh/washington-redskins" TargetMode="External" /><Relationship Id="rId7" Type="http://schemas.openxmlformats.org/officeDocument/2006/relationships/hyperlink" Target="http://espn.go.com/nfl/team/_/name/det/detroit-lions" TargetMode="External" /><Relationship Id="rId8" Type="http://schemas.openxmlformats.org/officeDocument/2006/relationships/hyperlink" Target="http://espn.go.com/nfl/team/_/name/chi/chicago-bears" TargetMode="External" /><Relationship Id="rId9" Type="http://schemas.openxmlformats.org/officeDocument/2006/relationships/hyperlink" Target="http://espn.go.com/nfl/team/_/name/no/new-orleans-saints" TargetMode="External" /><Relationship Id="rId10" Type="http://schemas.openxmlformats.org/officeDocument/2006/relationships/hyperlink" Target="http://espn.go.com/nfl/team/_/name/sea/seattle-seahawks" TargetMode="External" /><Relationship Id="rId11" Type="http://schemas.openxmlformats.org/officeDocument/2006/relationships/hyperlink" Target="http://espn.go.com/nfl/team/_/name/stl/st-louis-rams" TargetMode="External" /><Relationship Id="rId12" Type="http://schemas.openxmlformats.org/officeDocument/2006/relationships/hyperlink" Target="http://espn.go.com/nfl/team/_/name/gb/green-bay-packers" TargetMode="External" /><Relationship Id="rId13" Type="http://schemas.openxmlformats.org/officeDocument/2006/relationships/hyperlink" Target="http://espn.go.com/nfl/team/_/name/ari/arizona-cardinals" TargetMode="External" /><Relationship Id="rId14" Type="http://schemas.openxmlformats.org/officeDocument/2006/relationships/hyperlink" Target="http://espn.go.com/nfl/team/_/name/min/minnesota-vikings" TargetMode="External" /><Relationship Id="rId15" Type="http://schemas.openxmlformats.org/officeDocument/2006/relationships/hyperlink" Target="http://espn.go.com/nfl/team/_/name/car/carolina-panthers" TargetMode="External" /><Relationship Id="rId16" Type="http://schemas.openxmlformats.org/officeDocument/2006/relationships/hyperlink" Target="http://espn.go.com/nfl/team/_/name/dal/dallas-cowboys" TargetMode="External" /><Relationship Id="rId17" Type="http://schemas.openxmlformats.org/officeDocument/2006/relationships/hyperlink" Target="http://espn.go.com/nfl/team/_/name/nyg/new-york-giants" TargetMode="External" /><Relationship Id="rId18" Type="http://schemas.openxmlformats.org/officeDocument/2006/relationships/hyperlink" Target="http://espn.go.com/nfl/team/_/name/sf/san-francisco-49ers" TargetMode="External" /><Relationship Id="rId19" Type="http://schemas.openxmlformats.org/officeDocument/2006/relationships/hyperlink" Target="http://espn.go.com/nfl/team/_/name/nyj/new-york-jets" TargetMode="External" /><Relationship Id="rId20" Type="http://schemas.openxmlformats.org/officeDocument/2006/relationships/hyperlink" Target="http://espn.go.com/nfl/team/_/name/pit/pittsburgh-steelers" TargetMode="External" /><Relationship Id="rId21" Type="http://schemas.openxmlformats.org/officeDocument/2006/relationships/hyperlink" Target="http://espn.go.com/nfl/team/_/name/ne/new-england-patriots" TargetMode="External" /><Relationship Id="rId22" Type="http://schemas.openxmlformats.org/officeDocument/2006/relationships/hyperlink" Target="http://espn.go.com/nfl/team/_/name/ind/indianapolis-colts" TargetMode="External" /><Relationship Id="rId23" Type="http://schemas.openxmlformats.org/officeDocument/2006/relationships/hyperlink" Target="http://espn.go.com/nfl/team/_/name/cin/cincinnati-bengals" TargetMode="External" /><Relationship Id="rId24" Type="http://schemas.openxmlformats.org/officeDocument/2006/relationships/hyperlink" Target="http://espn.go.com/nfl/team/_/name/kc/kansas-city-chiefs" TargetMode="External" /><Relationship Id="rId25" Type="http://schemas.openxmlformats.org/officeDocument/2006/relationships/hyperlink" Target="http://espn.go.com/nfl/team/_/name/den/denver-broncos" TargetMode="External" /><Relationship Id="rId26" Type="http://schemas.openxmlformats.org/officeDocument/2006/relationships/hyperlink" Target="http://espn.go.com/nfl/team/_/name/ten/tennessee-titans" TargetMode="External" /><Relationship Id="rId27" Type="http://schemas.openxmlformats.org/officeDocument/2006/relationships/hyperlink" Target="http://espn.go.com/nfl/team/_/name/oak/oakland-raiders" TargetMode="External" /><Relationship Id="rId28" Type="http://schemas.openxmlformats.org/officeDocument/2006/relationships/hyperlink" Target="http://espn.go.com/nfl/team/_/name/hou/houston-texans" TargetMode="External" /><Relationship Id="rId29" Type="http://schemas.openxmlformats.org/officeDocument/2006/relationships/hyperlink" Target="http://espn.go.com/nfl/team/_/name/sd/san-diego-chargers" TargetMode="External" /><Relationship Id="rId30" Type="http://schemas.openxmlformats.org/officeDocument/2006/relationships/hyperlink" Target="http://espn.go.com/nfl/team/_/name/buf/buffalo-bills" TargetMode="External" /><Relationship Id="rId31" Type="http://schemas.openxmlformats.org/officeDocument/2006/relationships/hyperlink" Target="http://espn.go.com/nfl/team/_/name/cle/cleveland-browns" TargetMode="External" /><Relationship Id="rId32" Type="http://schemas.openxmlformats.org/officeDocument/2006/relationships/hyperlink" Target="http://espn.go.com/nfl/team/_/name/jac/jacksonville-jaguars" TargetMode="External" /><Relationship Id="rId33" Type="http://schemas.openxmlformats.org/officeDocument/2006/relationships/hyperlink" Target="http://espn.go.com/nfl/team/_/name/mia/miami-dolphins" TargetMode="External" /><Relationship Id="rId34" Type="http://schemas.openxmlformats.org/officeDocument/2006/relationships/hyperlink" Target="http://espn.go.com/nfl/team/_/name/bal/baltimore-ravens" TargetMode="External" /><Relationship Id="rId35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fl/standings/_/order/false" TargetMode="External" /><Relationship Id="rId2" Type="http://schemas.openxmlformats.org/officeDocument/2006/relationships/hyperlink" Target="http://espn.go.com/nfl/team/_/name/wsh/washington-redskins" TargetMode="External" /><Relationship Id="rId3" Type="http://schemas.openxmlformats.org/officeDocument/2006/relationships/hyperlink" Target="http://espn.go.com/nfl/team/_/name/phi/philadelphia-eagles" TargetMode="External" /><Relationship Id="rId4" Type="http://schemas.openxmlformats.org/officeDocument/2006/relationships/hyperlink" Target="http://espn.go.com/nfl/team/_/name/nyg/new-york-giants" TargetMode="External" /><Relationship Id="rId5" Type="http://schemas.openxmlformats.org/officeDocument/2006/relationships/hyperlink" Target="http://espn.go.com/nfl/team/_/name/dal/dallas-cowboys" TargetMode="External" /><Relationship Id="rId6" Type="http://schemas.openxmlformats.org/officeDocument/2006/relationships/hyperlink" Target="http://espn.go.com/nfl/team/_/name/chi/chicago-bears" TargetMode="External" /><Relationship Id="rId7" Type="http://schemas.openxmlformats.org/officeDocument/2006/relationships/hyperlink" Target="http://espn.go.com/nfl/team/_/name/gb/green-bay-packers" TargetMode="External" /><Relationship Id="rId8" Type="http://schemas.openxmlformats.org/officeDocument/2006/relationships/hyperlink" Target="http://espn.go.com/nfl/team/_/name/min/minnesota-vikings" TargetMode="External" /><Relationship Id="rId9" Type="http://schemas.openxmlformats.org/officeDocument/2006/relationships/hyperlink" Target="http://espn.go.com/nfl/team/_/name/det/detroit-lions" TargetMode="External" /><Relationship Id="rId10" Type="http://schemas.openxmlformats.org/officeDocument/2006/relationships/hyperlink" Target="http://espn.go.com/nfl/team/_/name/atl/atlanta-falcons" TargetMode="External" /><Relationship Id="rId11" Type="http://schemas.openxmlformats.org/officeDocument/2006/relationships/hyperlink" Target="http://espn.go.com/nfl/team/_/name/tb/tampa-bay-buccaneers" TargetMode="External" /><Relationship Id="rId12" Type="http://schemas.openxmlformats.org/officeDocument/2006/relationships/hyperlink" Target="http://espn.go.com/nfl/team/_/name/no/new-orleans-saints" TargetMode="External" /><Relationship Id="rId13" Type="http://schemas.openxmlformats.org/officeDocument/2006/relationships/hyperlink" Target="http://espn.go.com/nfl/team/_/name/car/carolina-panthers" TargetMode="External" /><Relationship Id="rId14" Type="http://schemas.openxmlformats.org/officeDocument/2006/relationships/hyperlink" Target="http://espn.go.com/nfl/team/_/name/ari/arizona-cardinals" TargetMode="External" /><Relationship Id="rId15" Type="http://schemas.openxmlformats.org/officeDocument/2006/relationships/hyperlink" Target="http://espn.go.com/nfl/team/_/name/sea/seattle-seahawks" TargetMode="External" /><Relationship Id="rId16" Type="http://schemas.openxmlformats.org/officeDocument/2006/relationships/hyperlink" Target="http://espn.go.com/nfl/team/_/name/stl/st-louis-rams" TargetMode="External" /><Relationship Id="rId17" Type="http://schemas.openxmlformats.org/officeDocument/2006/relationships/hyperlink" Target="http://espn.go.com/nfl/team/_/name/nyj/new-york-jets" TargetMode="External" /><Relationship Id="rId18" Type="http://schemas.openxmlformats.org/officeDocument/2006/relationships/hyperlink" Target="http://espn.go.com/nfl/team/_/name/ne/new-england-patriots" TargetMode="External" /><Relationship Id="rId19" Type="http://schemas.openxmlformats.org/officeDocument/2006/relationships/hyperlink" Target="http://espn.go.com/nfl/team/_/name/mia/miami-dolphins" TargetMode="External" /><Relationship Id="rId20" Type="http://schemas.openxmlformats.org/officeDocument/2006/relationships/hyperlink" Target="http://espn.go.com/nfl/team/_/name/buf/buffalo-bills" TargetMode="External" /><Relationship Id="rId21" Type="http://schemas.openxmlformats.org/officeDocument/2006/relationships/hyperlink" Target="http://espn.go.com/nfl/team/_/name/bal/baltimore-ravens" TargetMode="External" /><Relationship Id="rId22" Type="http://schemas.openxmlformats.org/officeDocument/2006/relationships/hyperlink" Target="http://espn.go.com/nfl/team/_/name/pit/pittsburgh-steelers" TargetMode="External" /><Relationship Id="rId23" Type="http://schemas.openxmlformats.org/officeDocument/2006/relationships/hyperlink" Target="http://espn.go.com/nfl/team/_/name/cin/cincinnati-bengals" TargetMode="External" /><Relationship Id="rId24" Type="http://schemas.openxmlformats.org/officeDocument/2006/relationships/hyperlink" Target="http://espn.go.com/nfl/team/_/name/cle/cleveland-browns" TargetMode="External" /><Relationship Id="rId25" Type="http://schemas.openxmlformats.org/officeDocument/2006/relationships/hyperlink" Target="http://espn.go.com/nfl/team/_/name/hou/houston-texans" TargetMode="External" /><Relationship Id="rId26" Type="http://schemas.openxmlformats.org/officeDocument/2006/relationships/hyperlink" Target="http://espn.go.com/nfl/team/_/name/jac/jacksonville-jaguars" TargetMode="External" /><Relationship Id="rId27" Type="http://schemas.openxmlformats.org/officeDocument/2006/relationships/hyperlink" Target="http://espn.go.com/nfl/team/_/name/ind/indianapolis-colts" TargetMode="External" /><Relationship Id="rId28" Type="http://schemas.openxmlformats.org/officeDocument/2006/relationships/hyperlink" Target="http://espn.go.com/nfl/team/_/name/ten/tennessee-titans" TargetMode="External" /><Relationship Id="rId29" Type="http://schemas.openxmlformats.org/officeDocument/2006/relationships/hyperlink" Target="http://espn.go.com/nfl/team/_/name/kc/kansas-city-chiefs" TargetMode="External" /><Relationship Id="rId30" Type="http://schemas.openxmlformats.org/officeDocument/2006/relationships/hyperlink" Target="http://espn.go.com/nfl/team/_/name/oak/oakland-raiders" TargetMode="External" /><Relationship Id="rId31" Type="http://schemas.openxmlformats.org/officeDocument/2006/relationships/hyperlink" Target="http://espn.go.com/nfl/team/_/name/sd/san-diego-chargers" TargetMode="External" /><Relationship Id="rId32" Type="http://schemas.openxmlformats.org/officeDocument/2006/relationships/hyperlink" Target="http://espn.go.com/nfl/team/_/name/den/denver-broncos" TargetMode="External" /><Relationship Id="rId33" Type="http://schemas.openxmlformats.org/officeDocument/2006/relationships/hyperlink" Target="http://espn.go.com/nfl/team/_/name/sf/san-francisco-49ers" TargetMode="External" /><Relationship Id="rId3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2"/>
  <sheetViews>
    <sheetView tabSelected="1" zoomScale="85" zoomScaleNormal="85" zoomScalePageLayoutView="0" workbookViewId="0" topLeftCell="A7">
      <selection activeCell="P24" sqref="P24"/>
    </sheetView>
  </sheetViews>
  <sheetFormatPr defaultColWidth="9.140625" defaultRowHeight="12.75"/>
  <cols>
    <col min="1" max="1" width="1.7109375" style="0" customWidth="1"/>
    <col min="2" max="4" width="3.421875" style="1" customWidth="1"/>
    <col min="5" max="6" width="3.421875" style="2" customWidth="1"/>
    <col min="7" max="11" width="3.421875" style="1" customWidth="1"/>
    <col min="12" max="12" width="4.140625" style="1" customWidth="1"/>
    <col min="13" max="13" width="4.7109375" style="1" customWidth="1"/>
    <col min="14" max="14" width="5.7109375" style="2" customWidth="1"/>
    <col min="15" max="17" width="11.57421875" style="4" customWidth="1"/>
    <col min="18" max="18" width="6.28125" style="1" customWidth="1"/>
    <col min="19" max="20" width="3.421875" style="2" customWidth="1"/>
    <col min="21" max="21" width="3.421875" style="1" customWidth="1"/>
    <col min="22" max="25" width="3.421875" style="2" customWidth="1"/>
    <col min="26" max="28" width="3.421875" style="1" customWidth="1"/>
    <col min="29" max="29" width="4.7109375" style="1" customWidth="1"/>
    <col min="30" max="30" width="5.7109375" style="1" customWidth="1"/>
    <col min="31" max="31" width="3.7109375" style="1" customWidth="1"/>
  </cols>
  <sheetData>
    <row r="2" spans="2:31" ht="30" customHeight="1">
      <c r="B2" s="36" t="s">
        <v>23</v>
      </c>
      <c r="C2" s="37"/>
      <c r="D2" s="38"/>
      <c r="E2" s="44" t="s">
        <v>32</v>
      </c>
      <c r="F2" s="44"/>
      <c r="G2" s="36" t="s">
        <v>24</v>
      </c>
      <c r="H2" s="37"/>
      <c r="I2" s="38"/>
      <c r="J2" s="34" t="s">
        <v>28</v>
      </c>
      <c r="K2" s="34" t="s">
        <v>33</v>
      </c>
      <c r="L2" s="34" t="s">
        <v>61</v>
      </c>
      <c r="M2" s="34" t="s">
        <v>36</v>
      </c>
      <c r="N2" s="45" t="s">
        <v>25</v>
      </c>
      <c r="O2" s="46" t="s">
        <v>40</v>
      </c>
      <c r="P2" s="47"/>
      <c r="Q2" s="48"/>
      <c r="R2" s="41" t="s">
        <v>25</v>
      </c>
      <c r="S2" s="36" t="s">
        <v>23</v>
      </c>
      <c r="T2" s="37"/>
      <c r="U2" s="38"/>
      <c r="V2" s="44" t="s">
        <v>32</v>
      </c>
      <c r="W2" s="44"/>
      <c r="X2" s="36" t="s">
        <v>24</v>
      </c>
      <c r="Y2" s="37"/>
      <c r="Z2" s="38"/>
      <c r="AA2" s="34" t="s">
        <v>28</v>
      </c>
      <c r="AB2" s="34" t="s">
        <v>33</v>
      </c>
      <c r="AC2" s="34" t="s">
        <v>61</v>
      </c>
      <c r="AD2" s="34" t="s">
        <v>36</v>
      </c>
      <c r="AE2" s="7"/>
    </row>
    <row r="3" spans="2:31" ht="38.25" customHeight="1">
      <c r="B3" s="39" t="s">
        <v>26</v>
      </c>
      <c r="C3" s="39" t="s">
        <v>27</v>
      </c>
      <c r="D3" s="34" t="s">
        <v>34</v>
      </c>
      <c r="E3" s="39" t="s">
        <v>23</v>
      </c>
      <c r="F3" s="39" t="s">
        <v>24</v>
      </c>
      <c r="G3" s="39" t="s">
        <v>26</v>
      </c>
      <c r="H3" s="39" t="s">
        <v>27</v>
      </c>
      <c r="I3" s="34" t="s">
        <v>35</v>
      </c>
      <c r="J3" s="40"/>
      <c r="K3" s="40"/>
      <c r="L3" s="40"/>
      <c r="M3" s="40"/>
      <c r="N3" s="45"/>
      <c r="O3" s="46"/>
      <c r="P3" s="47"/>
      <c r="Q3" s="48"/>
      <c r="R3" s="42"/>
      <c r="S3" s="34" t="s">
        <v>26</v>
      </c>
      <c r="T3" s="34" t="s">
        <v>27</v>
      </c>
      <c r="U3" s="34" t="s">
        <v>34</v>
      </c>
      <c r="V3" s="34" t="s">
        <v>23</v>
      </c>
      <c r="W3" s="34" t="s">
        <v>24</v>
      </c>
      <c r="X3" s="34" t="s">
        <v>26</v>
      </c>
      <c r="Y3" s="34" t="s">
        <v>27</v>
      </c>
      <c r="Z3" s="34" t="s">
        <v>35</v>
      </c>
      <c r="AA3" s="40"/>
      <c r="AB3" s="40"/>
      <c r="AC3" s="40"/>
      <c r="AD3" s="40"/>
      <c r="AE3" s="7"/>
    </row>
    <row r="4" spans="2:31" ht="60" customHeight="1">
      <c r="B4" s="39"/>
      <c r="C4" s="39"/>
      <c r="D4" s="35"/>
      <c r="E4" s="39"/>
      <c r="F4" s="39"/>
      <c r="G4" s="39"/>
      <c r="H4" s="39"/>
      <c r="I4" s="35"/>
      <c r="J4" s="35"/>
      <c r="K4" s="35"/>
      <c r="L4" s="35"/>
      <c r="M4" s="35"/>
      <c r="N4" s="45"/>
      <c r="O4" s="10" t="s">
        <v>0</v>
      </c>
      <c r="P4" s="10" t="s">
        <v>41</v>
      </c>
      <c r="Q4" s="10" t="s">
        <v>1</v>
      </c>
      <c r="R4" s="43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7"/>
    </row>
    <row r="5" spans="1:31" ht="22.5" customHeight="1">
      <c r="A5" s="32"/>
      <c r="B5" s="5">
        <v>23</v>
      </c>
      <c r="C5" s="5">
        <v>29</v>
      </c>
      <c r="D5" s="5">
        <v>20</v>
      </c>
      <c r="E5" s="3">
        <v>7</v>
      </c>
      <c r="F5" s="3">
        <v>28</v>
      </c>
      <c r="G5" s="5">
        <v>31</v>
      </c>
      <c r="H5" s="5">
        <v>2</v>
      </c>
      <c r="I5" s="5">
        <v>12</v>
      </c>
      <c r="J5" s="5">
        <v>15</v>
      </c>
      <c r="K5" s="5">
        <v>16</v>
      </c>
      <c r="L5" s="5">
        <f>SEA</f>
        <v>0.5</v>
      </c>
      <c r="M5" s="9">
        <f>OppSea</f>
        <v>0.30000000000000004</v>
      </c>
      <c r="N5" s="25">
        <f aca="true" t="shared" si="0" ref="N5:N18">((1-B5/32)+(1-C5/32)+(1-E5/32)+(1-F5/32)+(1-G5/32)+(1-H5/32)+(1-I5/32)+(1-J5/32)+(1-D5/32)+(1-K5/32)+L5)*M5</f>
        <v>1.4343750000000002</v>
      </c>
      <c r="O5" s="5" t="s">
        <v>42</v>
      </c>
      <c r="P5" s="5" t="str">
        <f>IF(N5&gt;R5,O5,Q5)</f>
        <v>Chicago</v>
      </c>
      <c r="Q5" s="5" t="s">
        <v>15</v>
      </c>
      <c r="R5" s="25">
        <f>((1-S5/32)+(1-T5/32)+(1-V5/32)+(1-W5/32)+(1-X5/32)+(1-Y5/32)+(1-Z5/32)+(1-AA5/32)+(1-U5/32)+(1-AB5/32)+AC5)*AD5+0.314159265</f>
        <v>2.259096765</v>
      </c>
      <c r="S5" s="3">
        <v>24</v>
      </c>
      <c r="T5" s="3">
        <v>23</v>
      </c>
      <c r="U5" s="5">
        <v>22</v>
      </c>
      <c r="V5" s="3">
        <v>32</v>
      </c>
      <c r="W5" s="3">
        <v>3</v>
      </c>
      <c r="X5" s="3">
        <v>17</v>
      </c>
      <c r="Y5" s="3">
        <v>3</v>
      </c>
      <c r="Z5" s="5">
        <v>5</v>
      </c>
      <c r="AA5" s="5">
        <v>1</v>
      </c>
      <c r="AB5" s="5">
        <v>27</v>
      </c>
      <c r="AC5" s="5">
        <f>CHI</f>
        <v>0.8</v>
      </c>
      <c r="AD5" s="9">
        <f>OppChi</f>
        <v>0.32999999999999996</v>
      </c>
      <c r="AE5" s="8"/>
    </row>
    <row r="6" spans="1:31" ht="22.5" customHeight="1">
      <c r="A6" s="32"/>
      <c r="B6" s="5">
        <v>12</v>
      </c>
      <c r="C6" s="5">
        <v>15</v>
      </c>
      <c r="D6" s="5">
        <v>28</v>
      </c>
      <c r="E6" s="3">
        <v>2</v>
      </c>
      <c r="F6" s="3">
        <v>15</v>
      </c>
      <c r="G6" s="5">
        <v>4</v>
      </c>
      <c r="H6" s="5">
        <v>21</v>
      </c>
      <c r="I6" s="5">
        <v>24</v>
      </c>
      <c r="J6" s="5">
        <v>29</v>
      </c>
      <c r="K6" s="5">
        <v>11</v>
      </c>
      <c r="L6" s="5">
        <f>MIA</f>
        <v>0.5</v>
      </c>
      <c r="M6" s="9">
        <f>OppMia</f>
        <v>0.45</v>
      </c>
      <c r="N6" s="25">
        <f t="shared" si="0"/>
        <v>2.4609375</v>
      </c>
      <c r="O6" s="5" t="s">
        <v>43</v>
      </c>
      <c r="P6" s="5" t="str">
        <f aca="true" t="shared" si="1" ref="P6:P18">IF(N6&gt;R6,O6,Q6)</f>
        <v>Green Bay</v>
      </c>
      <c r="Q6" s="5" t="s">
        <v>2</v>
      </c>
      <c r="R6" s="25">
        <f aca="true" t="shared" si="2" ref="R6:R18">((1-S6/32)+(1-T6/32)+(1-V6/32)+(1-W6/32)+(1-X6/32)+(1-Y6/32)+(1-Z6/32)+(1-AA6/32)+(1-U6/32)+(1-AB6/32)+AC6)*AD6+0.314159265</f>
        <v>3.0531592649999997</v>
      </c>
      <c r="S6" s="3">
        <v>10</v>
      </c>
      <c r="T6" s="3">
        <v>15</v>
      </c>
      <c r="U6" s="5">
        <v>8</v>
      </c>
      <c r="V6" s="3">
        <v>17</v>
      </c>
      <c r="W6" s="3">
        <v>17</v>
      </c>
      <c r="X6" s="3">
        <v>15</v>
      </c>
      <c r="Y6" s="3">
        <v>15</v>
      </c>
      <c r="Z6" s="5">
        <v>8</v>
      </c>
      <c r="AA6" s="5">
        <v>15</v>
      </c>
      <c r="AB6" s="5">
        <v>20</v>
      </c>
      <c r="AC6" s="5">
        <f>GB</f>
        <v>0.6</v>
      </c>
      <c r="AD6" s="9">
        <f>OppGB</f>
        <v>0.43999999999999995</v>
      </c>
      <c r="AE6" s="8"/>
    </row>
    <row r="7" spans="1:31" ht="22.5" customHeight="1">
      <c r="A7" s="32"/>
      <c r="B7" s="5">
        <v>1</v>
      </c>
      <c r="C7" s="5">
        <v>12</v>
      </c>
      <c r="D7" s="5">
        <v>2</v>
      </c>
      <c r="E7" s="3">
        <v>14</v>
      </c>
      <c r="F7" s="3">
        <v>13</v>
      </c>
      <c r="G7" s="5">
        <v>3</v>
      </c>
      <c r="H7" s="5">
        <v>7</v>
      </c>
      <c r="I7" s="5">
        <v>20</v>
      </c>
      <c r="J7" s="5">
        <v>9</v>
      </c>
      <c r="K7" s="5">
        <v>28</v>
      </c>
      <c r="L7" s="5">
        <f>SD</f>
        <v>0.4</v>
      </c>
      <c r="M7" s="9">
        <f>OppSD</f>
        <v>0.5700000000000001</v>
      </c>
      <c r="N7" s="25">
        <f t="shared" si="0"/>
        <v>3.9864375000000005</v>
      </c>
      <c r="O7" s="5" t="s">
        <v>18</v>
      </c>
      <c r="P7" s="5" t="str">
        <f t="shared" si="1"/>
        <v>San Diego</v>
      </c>
      <c r="Q7" s="5" t="s">
        <v>30</v>
      </c>
      <c r="R7" s="25">
        <f t="shared" si="2"/>
        <v>2.5825342650000005</v>
      </c>
      <c r="S7" s="3">
        <v>17</v>
      </c>
      <c r="T7" s="3">
        <v>21</v>
      </c>
      <c r="U7" s="5">
        <v>27</v>
      </c>
      <c r="V7" s="3">
        <v>15</v>
      </c>
      <c r="W7" s="3">
        <v>8</v>
      </c>
      <c r="X7" s="3">
        <v>22</v>
      </c>
      <c r="Y7" s="3">
        <v>16</v>
      </c>
      <c r="Z7" s="5">
        <v>11</v>
      </c>
      <c r="AA7" s="5">
        <v>13</v>
      </c>
      <c r="AB7" s="5">
        <v>25</v>
      </c>
      <c r="AC7" s="5">
        <f>STL</f>
        <v>0.4</v>
      </c>
      <c r="AD7" s="9">
        <f>OppStL</f>
        <v>0.4600000000000001</v>
      </c>
      <c r="AE7" s="8"/>
    </row>
    <row r="8" spans="1:31" ht="22.5" customHeight="1">
      <c r="A8" s="32"/>
      <c r="B8" s="5">
        <v>18</v>
      </c>
      <c r="C8" s="5">
        <v>14</v>
      </c>
      <c r="D8" s="5">
        <v>22</v>
      </c>
      <c r="E8" s="3">
        <v>5</v>
      </c>
      <c r="F8" s="3">
        <v>1</v>
      </c>
      <c r="G8" s="5">
        <v>2</v>
      </c>
      <c r="H8" s="5">
        <v>10</v>
      </c>
      <c r="I8" s="5">
        <v>4</v>
      </c>
      <c r="J8" s="5">
        <v>31</v>
      </c>
      <c r="K8" s="5">
        <v>16</v>
      </c>
      <c r="L8" s="5">
        <f>BAL</f>
        <v>0.8</v>
      </c>
      <c r="M8" s="9">
        <f>OppBal</f>
        <v>0.51</v>
      </c>
      <c r="N8" s="25">
        <f t="shared" si="0"/>
        <v>3.5476875</v>
      </c>
      <c r="O8" s="5" t="s">
        <v>10</v>
      </c>
      <c r="P8" s="5" t="str">
        <f t="shared" si="1"/>
        <v>Baltimore</v>
      </c>
      <c r="Q8" s="5" t="s">
        <v>44</v>
      </c>
      <c r="R8" s="25">
        <f t="shared" si="2"/>
        <v>2.850878015</v>
      </c>
      <c r="S8" s="3">
        <v>15</v>
      </c>
      <c r="T8" s="3">
        <v>13</v>
      </c>
      <c r="U8" s="5">
        <v>1</v>
      </c>
      <c r="V8" s="3">
        <v>1</v>
      </c>
      <c r="W8" s="3">
        <v>32</v>
      </c>
      <c r="X8" s="3">
        <v>28</v>
      </c>
      <c r="Y8" s="3">
        <v>20</v>
      </c>
      <c r="Z8" s="5">
        <v>26</v>
      </c>
      <c r="AA8" s="5">
        <v>15</v>
      </c>
      <c r="AB8" s="5">
        <v>2</v>
      </c>
      <c r="AC8" s="5">
        <f>NE</f>
        <v>0.75</v>
      </c>
      <c r="AD8" s="9">
        <f>OppNE</f>
        <v>0.42500000000000004</v>
      </c>
      <c r="AE8" s="8"/>
    </row>
    <row r="9" spans="1:31" ht="22.5" customHeight="1">
      <c r="A9" s="32"/>
      <c r="B9" s="5">
        <v>5</v>
      </c>
      <c r="C9" s="5">
        <v>31</v>
      </c>
      <c r="D9" s="5">
        <v>18</v>
      </c>
      <c r="E9" s="3">
        <v>4</v>
      </c>
      <c r="F9" s="3">
        <v>21</v>
      </c>
      <c r="G9" s="5">
        <v>7</v>
      </c>
      <c r="H9" s="5">
        <v>22</v>
      </c>
      <c r="I9" s="5">
        <v>17</v>
      </c>
      <c r="J9" s="5">
        <v>15</v>
      </c>
      <c r="K9" s="5">
        <v>16</v>
      </c>
      <c r="L9" s="5">
        <f>NO</f>
        <v>0.6</v>
      </c>
      <c r="M9" s="9">
        <f>OppNO</f>
        <v>0.32999999999999996</v>
      </c>
      <c r="N9" s="25">
        <f t="shared" si="0"/>
        <v>1.8892499999999997</v>
      </c>
      <c r="O9" s="5" t="s">
        <v>16</v>
      </c>
      <c r="P9" s="5" t="str">
        <f t="shared" si="1"/>
        <v>Tampa Bay</v>
      </c>
      <c r="Q9" s="5" t="s">
        <v>8</v>
      </c>
      <c r="R9" s="25">
        <f t="shared" si="2"/>
        <v>2.4024405150000003</v>
      </c>
      <c r="S9" s="3">
        <v>19</v>
      </c>
      <c r="T9" s="3">
        <v>18</v>
      </c>
      <c r="U9" s="5">
        <v>21</v>
      </c>
      <c r="V9" s="3">
        <v>9</v>
      </c>
      <c r="W9" s="3">
        <v>10</v>
      </c>
      <c r="X9" s="3">
        <v>9</v>
      </c>
      <c r="Y9" s="3">
        <v>30</v>
      </c>
      <c r="Z9" s="5">
        <v>15</v>
      </c>
      <c r="AA9" s="5">
        <v>4</v>
      </c>
      <c r="AB9" s="5">
        <v>11</v>
      </c>
      <c r="AC9" s="5">
        <f>TB</f>
        <v>0.75</v>
      </c>
      <c r="AD9" s="9">
        <f>OppTB</f>
        <v>0.3375</v>
      </c>
      <c r="AE9" s="8"/>
    </row>
    <row r="10" spans="1:31" ht="22.5" customHeight="1">
      <c r="A10" s="32"/>
      <c r="B10" s="5">
        <v>6</v>
      </c>
      <c r="C10" s="5">
        <v>27</v>
      </c>
      <c r="D10" s="5">
        <v>6</v>
      </c>
      <c r="E10" s="3">
        <v>13</v>
      </c>
      <c r="F10" s="3">
        <v>18</v>
      </c>
      <c r="G10" s="5">
        <v>24</v>
      </c>
      <c r="H10" s="5">
        <v>26</v>
      </c>
      <c r="I10" s="5">
        <v>23</v>
      </c>
      <c r="J10" s="5">
        <v>1</v>
      </c>
      <c r="K10" s="5">
        <v>25</v>
      </c>
      <c r="L10" s="5">
        <f>DET</f>
        <v>0.2</v>
      </c>
      <c r="M10" s="9">
        <f>OppDet</f>
        <v>0.53</v>
      </c>
      <c r="N10" s="25">
        <f t="shared" si="0"/>
        <v>2.6069375000000004</v>
      </c>
      <c r="O10" s="5" t="s">
        <v>14</v>
      </c>
      <c r="P10" s="5" t="str">
        <f t="shared" si="1"/>
        <v>NY Giants</v>
      </c>
      <c r="Q10" s="5" t="s">
        <v>29</v>
      </c>
      <c r="R10" s="25">
        <f t="shared" si="2"/>
        <v>3.7949092650000003</v>
      </c>
      <c r="S10" s="3">
        <v>9</v>
      </c>
      <c r="T10" s="3">
        <v>11</v>
      </c>
      <c r="U10" s="5">
        <v>14</v>
      </c>
      <c r="V10" s="3">
        <v>23</v>
      </c>
      <c r="W10" s="3">
        <v>5</v>
      </c>
      <c r="X10" s="3">
        <v>1</v>
      </c>
      <c r="Y10" s="3">
        <v>9</v>
      </c>
      <c r="Z10" s="5">
        <v>14</v>
      </c>
      <c r="AA10" s="5">
        <v>9</v>
      </c>
      <c r="AB10" s="5">
        <v>30</v>
      </c>
      <c r="AC10" s="5">
        <f>NYG</f>
        <v>0.6</v>
      </c>
      <c r="AD10" s="9">
        <f>OppNYG</f>
        <v>0.52</v>
      </c>
      <c r="AE10" s="8"/>
    </row>
    <row r="11" spans="1:31" ht="22.5" customHeight="1">
      <c r="A11" s="32"/>
      <c r="B11" s="5">
        <v>29</v>
      </c>
      <c r="C11" s="5">
        <v>26</v>
      </c>
      <c r="D11" s="5">
        <v>25</v>
      </c>
      <c r="E11" s="3">
        <v>3</v>
      </c>
      <c r="F11" s="3">
        <v>16</v>
      </c>
      <c r="G11" s="5">
        <v>19</v>
      </c>
      <c r="H11" s="5">
        <v>8</v>
      </c>
      <c r="I11" s="5">
        <v>2</v>
      </c>
      <c r="J11" s="5">
        <v>3</v>
      </c>
      <c r="K11" s="5">
        <v>8</v>
      </c>
      <c r="L11" s="5">
        <f>ATL</f>
        <v>0.8</v>
      </c>
      <c r="M11" s="9">
        <f>OppAtl</f>
        <v>0.43000000000000005</v>
      </c>
      <c r="N11" s="25">
        <f t="shared" si="0"/>
        <v>2.7761875000000003</v>
      </c>
      <c r="O11" s="5" t="s">
        <v>4</v>
      </c>
      <c r="P11" s="5" t="str">
        <f t="shared" si="1"/>
        <v>Philadelphia</v>
      </c>
      <c r="Q11" s="5" t="s">
        <v>7</v>
      </c>
      <c r="R11" s="25">
        <f t="shared" si="2"/>
        <v>2.816659265</v>
      </c>
      <c r="S11" s="3">
        <v>13</v>
      </c>
      <c r="T11" s="3">
        <v>10</v>
      </c>
      <c r="U11" s="5">
        <v>7</v>
      </c>
      <c r="V11" s="3">
        <v>21</v>
      </c>
      <c r="W11" s="3">
        <v>26</v>
      </c>
      <c r="X11" s="3">
        <v>8</v>
      </c>
      <c r="Y11" s="3">
        <v>24</v>
      </c>
      <c r="Z11" s="5">
        <v>19</v>
      </c>
      <c r="AA11" s="5">
        <v>9</v>
      </c>
      <c r="AB11" s="5">
        <v>2</v>
      </c>
      <c r="AC11" s="5">
        <f>PHI</f>
        <v>0.6</v>
      </c>
      <c r="AD11" s="9">
        <f>OppPhi</f>
        <v>0.4</v>
      </c>
      <c r="AE11" s="8"/>
    </row>
    <row r="12" spans="1:31" ht="22.5" customHeight="1">
      <c r="A12" s="32"/>
      <c r="B12" s="5">
        <v>22</v>
      </c>
      <c r="C12" s="5">
        <v>20</v>
      </c>
      <c r="D12" s="5">
        <v>30</v>
      </c>
      <c r="E12" s="3">
        <v>16</v>
      </c>
      <c r="F12" s="3">
        <v>24</v>
      </c>
      <c r="G12" s="5">
        <v>18</v>
      </c>
      <c r="H12" s="5">
        <v>23</v>
      </c>
      <c r="I12" s="5">
        <v>13</v>
      </c>
      <c r="J12" s="5">
        <v>21</v>
      </c>
      <c r="K12" s="5">
        <v>16</v>
      </c>
      <c r="L12" s="5">
        <f>CLE</f>
        <v>0.2</v>
      </c>
      <c r="M12" s="9">
        <f>OppCle</f>
        <v>0.7</v>
      </c>
      <c r="N12" s="25">
        <f t="shared" si="0"/>
        <v>2.699375</v>
      </c>
      <c r="O12" s="5" t="s">
        <v>9</v>
      </c>
      <c r="P12" s="5" t="str">
        <f t="shared" si="1"/>
        <v>Pittsburgh</v>
      </c>
      <c r="Q12" s="5" t="s">
        <v>45</v>
      </c>
      <c r="R12" s="25">
        <f t="shared" si="2"/>
        <v>5.384471765</v>
      </c>
      <c r="S12" s="3">
        <v>32</v>
      </c>
      <c r="T12" s="3">
        <v>8</v>
      </c>
      <c r="U12" s="5">
        <v>12</v>
      </c>
      <c r="V12" s="3">
        <v>28</v>
      </c>
      <c r="W12" s="3">
        <v>12</v>
      </c>
      <c r="X12" s="3">
        <v>20</v>
      </c>
      <c r="Y12" s="3">
        <v>1</v>
      </c>
      <c r="Z12" s="5">
        <v>1</v>
      </c>
      <c r="AA12" s="5">
        <v>4</v>
      </c>
      <c r="AB12" s="5">
        <v>6</v>
      </c>
      <c r="AC12" s="5">
        <f>PIT</f>
        <v>0.75</v>
      </c>
      <c r="AD12" s="9">
        <f>OppPit</f>
        <v>0.7375</v>
      </c>
      <c r="AE12" s="8"/>
    </row>
    <row r="13" spans="1:31" ht="22.5" customHeight="1">
      <c r="A13" s="32"/>
      <c r="B13" s="5">
        <v>27</v>
      </c>
      <c r="C13" s="5">
        <v>2</v>
      </c>
      <c r="D13" s="5">
        <v>19</v>
      </c>
      <c r="E13" s="3">
        <v>29</v>
      </c>
      <c r="F13" s="3">
        <v>7</v>
      </c>
      <c r="G13" s="5">
        <v>25</v>
      </c>
      <c r="H13" s="5">
        <v>6</v>
      </c>
      <c r="I13" s="5">
        <v>3</v>
      </c>
      <c r="J13" s="5">
        <v>27</v>
      </c>
      <c r="K13" s="5">
        <v>2</v>
      </c>
      <c r="L13" s="5">
        <f>KC</f>
        <v>0.75</v>
      </c>
      <c r="M13" s="9">
        <f>OppKC</f>
        <v>0.30000000000000004</v>
      </c>
      <c r="N13" s="25">
        <f t="shared" si="0"/>
        <v>1.8468750000000003</v>
      </c>
      <c r="O13" s="5" t="s">
        <v>6</v>
      </c>
      <c r="P13" s="5" t="str">
        <f t="shared" si="1"/>
        <v>Houston</v>
      </c>
      <c r="Q13" s="5" t="s">
        <v>12</v>
      </c>
      <c r="R13" s="25">
        <f t="shared" si="2"/>
        <v>3.226596765</v>
      </c>
      <c r="S13" s="3">
        <v>14</v>
      </c>
      <c r="T13" s="3">
        <v>5</v>
      </c>
      <c r="U13" s="5">
        <v>9</v>
      </c>
      <c r="V13" s="3">
        <v>11</v>
      </c>
      <c r="W13" s="3">
        <v>9</v>
      </c>
      <c r="X13" s="3">
        <v>32</v>
      </c>
      <c r="Y13" s="3">
        <v>5</v>
      </c>
      <c r="Z13" s="5">
        <v>29</v>
      </c>
      <c r="AA13" s="5">
        <v>24</v>
      </c>
      <c r="AB13" s="5">
        <v>11</v>
      </c>
      <c r="AC13" s="5">
        <f>HOU</f>
        <v>0.6</v>
      </c>
      <c r="AD13" s="9">
        <f>OppHou</f>
        <v>0.49000000000000005</v>
      </c>
      <c r="AE13" s="8"/>
    </row>
    <row r="14" spans="1:31" ht="22.5" customHeight="1">
      <c r="A14" s="32"/>
      <c r="B14" s="5">
        <v>20</v>
      </c>
      <c r="C14" s="5">
        <v>7</v>
      </c>
      <c r="D14" s="5">
        <v>11</v>
      </c>
      <c r="E14" s="3">
        <v>24</v>
      </c>
      <c r="F14" s="3">
        <v>23</v>
      </c>
      <c r="G14" s="5">
        <v>10</v>
      </c>
      <c r="H14" s="5">
        <v>31</v>
      </c>
      <c r="I14" s="5">
        <v>28</v>
      </c>
      <c r="J14" s="5">
        <v>15</v>
      </c>
      <c r="K14" s="5">
        <v>15</v>
      </c>
      <c r="L14" s="5">
        <f>OAK</f>
        <v>0.4</v>
      </c>
      <c r="M14" s="9">
        <f>OppOak</f>
        <v>0.52</v>
      </c>
      <c r="N14" s="25">
        <f t="shared" si="0"/>
        <v>2.418</v>
      </c>
      <c r="O14" s="5" t="s">
        <v>20</v>
      </c>
      <c r="P14" s="5" t="str">
        <f t="shared" si="1"/>
        <v>Oakland</v>
      </c>
      <c r="Q14" s="5" t="s">
        <v>38</v>
      </c>
      <c r="R14" s="25">
        <f t="shared" si="2"/>
        <v>2.0610342650000004</v>
      </c>
      <c r="S14" s="3">
        <v>11</v>
      </c>
      <c r="T14" s="3">
        <v>30</v>
      </c>
      <c r="U14" s="5">
        <v>31</v>
      </c>
      <c r="V14" s="3">
        <v>21</v>
      </c>
      <c r="W14" s="3">
        <v>18</v>
      </c>
      <c r="X14" s="3">
        <v>21</v>
      </c>
      <c r="Y14" s="3">
        <v>18</v>
      </c>
      <c r="Z14" s="5">
        <v>27</v>
      </c>
      <c r="AA14" s="5">
        <v>27</v>
      </c>
      <c r="AB14" s="5">
        <v>30</v>
      </c>
      <c r="AC14" s="5">
        <f>SF</f>
        <v>0</v>
      </c>
      <c r="AD14" s="9">
        <f>OppSF</f>
        <v>0.6500000000000001</v>
      </c>
      <c r="AE14" s="8"/>
    </row>
    <row r="15" spans="1:31" ht="22.5" customHeight="1">
      <c r="A15" s="32"/>
      <c r="B15" s="5">
        <v>25</v>
      </c>
      <c r="C15" s="5">
        <v>1</v>
      </c>
      <c r="D15" s="5">
        <v>4</v>
      </c>
      <c r="E15" s="3">
        <v>20</v>
      </c>
      <c r="F15" s="3">
        <v>26</v>
      </c>
      <c r="G15" s="5">
        <v>23</v>
      </c>
      <c r="H15" s="5">
        <v>4</v>
      </c>
      <c r="I15" s="5">
        <v>6</v>
      </c>
      <c r="J15" s="5">
        <v>4</v>
      </c>
      <c r="K15" s="5">
        <v>1</v>
      </c>
      <c r="L15" s="5">
        <f>NYJ</f>
        <v>0.8</v>
      </c>
      <c r="M15" s="9">
        <f>OppNYJ</f>
        <v>0.45999999999999996</v>
      </c>
      <c r="N15" s="25">
        <f t="shared" si="0"/>
        <v>3.3292499999999996</v>
      </c>
      <c r="O15" s="5" t="s">
        <v>31</v>
      </c>
      <c r="P15" s="5" t="str">
        <f t="shared" si="1"/>
        <v>NY Jets</v>
      </c>
      <c r="Q15" s="5" t="s">
        <v>19</v>
      </c>
      <c r="R15" s="25">
        <f t="shared" si="2"/>
        <v>3.119659265000001</v>
      </c>
      <c r="S15" s="3">
        <v>2</v>
      </c>
      <c r="T15" s="3">
        <v>32</v>
      </c>
      <c r="U15" s="5">
        <v>15</v>
      </c>
      <c r="V15" s="3">
        <v>12</v>
      </c>
      <c r="W15" s="3">
        <v>29</v>
      </c>
      <c r="X15" s="3">
        <v>16</v>
      </c>
      <c r="Y15" s="3">
        <v>25</v>
      </c>
      <c r="Z15" s="5">
        <v>25</v>
      </c>
      <c r="AA15" s="5">
        <v>24</v>
      </c>
      <c r="AB15" s="5">
        <v>8</v>
      </c>
      <c r="AC15" s="5">
        <f>DEN</f>
        <v>0.4</v>
      </c>
      <c r="AD15" s="9">
        <f>OppDen</f>
        <v>0.6200000000000001</v>
      </c>
      <c r="AE15" s="8"/>
    </row>
    <row r="16" spans="1:31" ht="22.5" customHeight="1">
      <c r="A16" s="32"/>
      <c r="B16" s="5">
        <v>3</v>
      </c>
      <c r="C16" s="5">
        <v>24</v>
      </c>
      <c r="D16" s="5">
        <v>16</v>
      </c>
      <c r="E16" s="3">
        <v>8</v>
      </c>
      <c r="F16" s="3">
        <v>2</v>
      </c>
      <c r="G16" s="5">
        <v>12</v>
      </c>
      <c r="H16" s="5">
        <v>12</v>
      </c>
      <c r="I16" s="5">
        <v>21</v>
      </c>
      <c r="J16" s="5">
        <v>31</v>
      </c>
      <c r="K16" s="5">
        <v>11</v>
      </c>
      <c r="L16" s="5">
        <f>DAL</f>
        <v>0.25</v>
      </c>
      <c r="M16" s="9">
        <f>OppDal</f>
        <v>0.65</v>
      </c>
      <c r="N16" s="25">
        <f t="shared" si="0"/>
        <v>3.81875</v>
      </c>
      <c r="O16" s="5" t="s">
        <v>39</v>
      </c>
      <c r="P16" s="5" t="str">
        <f t="shared" si="1"/>
        <v>Dallas</v>
      </c>
      <c r="Q16" s="5" t="s">
        <v>3</v>
      </c>
      <c r="R16" s="25">
        <f t="shared" si="2"/>
        <v>3.1524405150000003</v>
      </c>
      <c r="S16" s="3">
        <v>21</v>
      </c>
      <c r="T16" s="3">
        <v>9</v>
      </c>
      <c r="U16" s="5">
        <v>29</v>
      </c>
      <c r="V16" s="3">
        <v>19</v>
      </c>
      <c r="W16" s="3">
        <v>6</v>
      </c>
      <c r="X16" s="3">
        <v>6</v>
      </c>
      <c r="Y16" s="3">
        <v>14</v>
      </c>
      <c r="Z16" s="5">
        <v>7</v>
      </c>
      <c r="AA16" s="5">
        <v>24</v>
      </c>
      <c r="AB16" s="5">
        <v>20</v>
      </c>
      <c r="AC16" s="5">
        <f>MIN</f>
        <v>0.25</v>
      </c>
      <c r="AD16" s="9">
        <f>OppMin</f>
        <v>0.525</v>
      </c>
      <c r="AE16" s="8"/>
    </row>
    <row r="17" spans="1:31" ht="22.5" customHeight="1">
      <c r="A17" s="32"/>
      <c r="B17" s="5">
        <v>4</v>
      </c>
      <c r="C17" s="5">
        <v>28</v>
      </c>
      <c r="D17" s="5">
        <v>3</v>
      </c>
      <c r="E17" s="3">
        <v>6</v>
      </c>
      <c r="F17" s="3">
        <v>18</v>
      </c>
      <c r="G17" s="5">
        <v>13</v>
      </c>
      <c r="H17" s="5">
        <v>29</v>
      </c>
      <c r="I17" s="5">
        <v>16</v>
      </c>
      <c r="J17" s="5">
        <v>21</v>
      </c>
      <c r="K17" s="5">
        <v>6</v>
      </c>
      <c r="L17" s="5">
        <f>IND</f>
        <v>0.6</v>
      </c>
      <c r="M17" s="9">
        <f>OppInd</f>
        <v>0.5900000000000001</v>
      </c>
      <c r="N17" s="25">
        <f t="shared" si="0"/>
        <v>3.599</v>
      </c>
      <c r="O17" s="5" t="s">
        <v>37</v>
      </c>
      <c r="P17" s="5" t="str">
        <f t="shared" si="1"/>
        <v>Indianapolis</v>
      </c>
      <c r="Q17" s="5" t="s">
        <v>13</v>
      </c>
      <c r="R17" s="25">
        <f t="shared" si="2"/>
        <v>2.8590967650000003</v>
      </c>
      <c r="S17" s="3">
        <v>7</v>
      </c>
      <c r="T17" s="3">
        <v>25</v>
      </c>
      <c r="U17" s="5">
        <v>24</v>
      </c>
      <c r="V17" s="3">
        <v>31</v>
      </c>
      <c r="W17" s="3">
        <v>11</v>
      </c>
      <c r="X17" s="3">
        <v>30</v>
      </c>
      <c r="Y17" s="3">
        <v>19</v>
      </c>
      <c r="Z17" s="5">
        <v>9</v>
      </c>
      <c r="AA17" s="5">
        <v>15</v>
      </c>
      <c r="AB17" s="5">
        <v>2</v>
      </c>
      <c r="AC17" s="5">
        <f>WAS</f>
        <v>0.6</v>
      </c>
      <c r="AD17" s="9">
        <f>OppWas</f>
        <v>0.49000000000000005</v>
      </c>
      <c r="AE17" s="8"/>
    </row>
    <row r="18" spans="1:31" ht="22.5" customHeight="1">
      <c r="A18" s="32"/>
      <c r="B18" s="5">
        <v>28</v>
      </c>
      <c r="C18" s="5">
        <v>6</v>
      </c>
      <c r="D18" s="5">
        <v>5</v>
      </c>
      <c r="E18" s="3">
        <v>18</v>
      </c>
      <c r="F18" s="3">
        <v>4</v>
      </c>
      <c r="G18" s="5">
        <v>27</v>
      </c>
      <c r="H18" s="5">
        <v>11</v>
      </c>
      <c r="I18" s="5">
        <v>10</v>
      </c>
      <c r="J18" s="5">
        <v>13</v>
      </c>
      <c r="K18" s="5">
        <v>20</v>
      </c>
      <c r="L18" s="5">
        <f>TEN</f>
        <v>0.6</v>
      </c>
      <c r="M18" s="9">
        <f>OppTen</f>
        <v>0.48</v>
      </c>
      <c r="N18" s="25">
        <f t="shared" si="0"/>
        <v>2.9579999999999997</v>
      </c>
      <c r="O18" s="5" t="s">
        <v>5</v>
      </c>
      <c r="P18" s="5" t="str">
        <f t="shared" si="1"/>
        <v>Tennessee</v>
      </c>
      <c r="Q18" s="5" t="s">
        <v>11</v>
      </c>
      <c r="R18" s="25">
        <f t="shared" si="2"/>
        <v>2.179159265</v>
      </c>
      <c r="S18" s="3">
        <v>26</v>
      </c>
      <c r="T18" s="3">
        <v>4</v>
      </c>
      <c r="U18" s="5">
        <v>13</v>
      </c>
      <c r="V18" s="3">
        <v>9</v>
      </c>
      <c r="W18" s="3">
        <v>25</v>
      </c>
      <c r="X18" s="3">
        <v>29</v>
      </c>
      <c r="Y18" s="3">
        <v>13</v>
      </c>
      <c r="Z18" s="5">
        <v>30</v>
      </c>
      <c r="AA18" s="5">
        <v>21</v>
      </c>
      <c r="AB18" s="5">
        <v>20</v>
      </c>
      <c r="AC18" s="5">
        <f>JAX</f>
        <v>0.6</v>
      </c>
      <c r="AD18" s="9">
        <f>OppJax</f>
        <v>0.4</v>
      </c>
      <c r="AE18" s="8"/>
    </row>
    <row r="19" spans="14:18" ht="12.75">
      <c r="N19" s="6"/>
      <c r="P19" s="56">
        <f>(32-D18+Z18+32-U18+I18)/2</f>
        <v>43</v>
      </c>
      <c r="Q19" s="49" t="s">
        <v>67</v>
      </c>
      <c r="R19" s="49"/>
    </row>
    <row r="20" spans="16:18" ht="12.75">
      <c r="P20" s="56">
        <f>SQRT((33-U18)*I18)+SQRT((33-D18)*AA18)</f>
        <v>38.39084692969523</v>
      </c>
      <c r="Q20" s="50" t="s">
        <v>68</v>
      </c>
      <c r="R20" s="50"/>
    </row>
    <row r="21" spans="13:16" ht="12.75">
      <c r="M21" s="50" t="s">
        <v>69</v>
      </c>
      <c r="N21" s="50"/>
      <c r="O21" s="50"/>
      <c r="P21" s="57">
        <f>AVERAGE(P19:P20)</f>
        <v>40.695423464847615</v>
      </c>
    </row>
    <row r="22" spans="13:17" ht="12.75">
      <c r="M22" s="51" t="s">
        <v>70</v>
      </c>
      <c r="N22" s="51"/>
      <c r="O22" s="51"/>
      <c r="P22" s="57">
        <f>SQRT(P19*P20)</f>
        <v>40.63011712974619</v>
      </c>
      <c r="Q22" s="33" t="s">
        <v>66</v>
      </c>
    </row>
  </sheetData>
  <sheetProtection/>
  <mergeCells count="37">
    <mergeCell ref="Q19:R19"/>
    <mergeCell ref="Q20:R20"/>
    <mergeCell ref="M21:O21"/>
    <mergeCell ref="M22:O22"/>
    <mergeCell ref="B2:D2"/>
    <mergeCell ref="B3:B4"/>
    <mergeCell ref="C3:C4"/>
    <mergeCell ref="E3:E4"/>
    <mergeCell ref="D3:D4"/>
    <mergeCell ref="E2:F2"/>
    <mergeCell ref="AD2:AD4"/>
    <mergeCell ref="N2:N4"/>
    <mergeCell ref="J2:J4"/>
    <mergeCell ref="K2:K4"/>
    <mergeCell ref="L2:L4"/>
    <mergeCell ref="M2:M4"/>
    <mergeCell ref="O2:Q3"/>
    <mergeCell ref="AC2:AC4"/>
    <mergeCell ref="X3:X4"/>
    <mergeCell ref="AB2:AB4"/>
    <mergeCell ref="AA2:AA4"/>
    <mergeCell ref="Z3:Z4"/>
    <mergeCell ref="F3:F4"/>
    <mergeCell ref="V3:V4"/>
    <mergeCell ref="X2:Z2"/>
    <mergeCell ref="R2:R4"/>
    <mergeCell ref="V2:W2"/>
    <mergeCell ref="U3:U4"/>
    <mergeCell ref="S2:U2"/>
    <mergeCell ref="Y3:Y4"/>
    <mergeCell ref="W3:W4"/>
    <mergeCell ref="G2:I2"/>
    <mergeCell ref="I3:I4"/>
    <mergeCell ref="S3:S4"/>
    <mergeCell ref="T3:T4"/>
    <mergeCell ref="G3:G4"/>
    <mergeCell ref="H3:H4"/>
  </mergeCells>
  <conditionalFormatting sqref="N5:N18">
    <cfRule type="cellIs" priority="1" dxfId="0" operator="greaterThan" stopIfTrue="1">
      <formula>R5</formula>
    </cfRule>
  </conditionalFormatting>
  <conditionalFormatting sqref="R5:R18">
    <cfRule type="cellIs" priority="2" dxfId="1" operator="greaterThan" stopIfTrue="1">
      <formula>N5</formula>
    </cfRule>
  </conditionalFormatting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2" sqref="H2"/>
    </sheetView>
  </sheetViews>
  <sheetFormatPr defaultColWidth="9.140625" defaultRowHeight="12.75"/>
  <cols>
    <col min="1" max="1" width="12.8515625" style="0" customWidth="1"/>
  </cols>
  <sheetData>
    <row r="1" spans="1:7" ht="12.75">
      <c r="A1" s="16" t="s">
        <v>49</v>
      </c>
      <c r="B1" s="17" t="s">
        <v>27</v>
      </c>
      <c r="C1" s="17" t="s">
        <v>53</v>
      </c>
      <c r="D1" s="17" t="s">
        <v>26</v>
      </c>
      <c r="E1" s="17" t="s">
        <v>53</v>
      </c>
      <c r="F1" s="17" t="s">
        <v>62</v>
      </c>
      <c r="G1" s="17" t="s">
        <v>53</v>
      </c>
    </row>
    <row r="2" spans="1:7" ht="12.75">
      <c r="A2" s="15" t="s">
        <v>18</v>
      </c>
      <c r="B2" s="16">
        <v>337.8</v>
      </c>
      <c r="C2" s="30">
        <f>RANK(B2,start4:end4,0)</f>
        <v>1</v>
      </c>
      <c r="D2" s="16">
        <v>124</v>
      </c>
      <c r="E2" s="30">
        <f>RANK(D2,Start5:end5,0)</f>
        <v>12</v>
      </c>
      <c r="F2" s="16">
        <v>28</v>
      </c>
      <c r="G2" s="30">
        <f>RANK(F2,Start6:end6,0)</f>
        <v>2</v>
      </c>
    </row>
    <row r="3" spans="1:7" ht="12.75">
      <c r="A3" s="15" t="s">
        <v>21</v>
      </c>
      <c r="B3" s="16">
        <v>152.6</v>
      </c>
      <c r="C3" s="30">
        <f>RANK(B3,start4:end4,0)</f>
        <v>29</v>
      </c>
      <c r="D3" s="16">
        <v>87.4</v>
      </c>
      <c r="E3" s="31">
        <f>RANK(D3,Start5:end5,0)</f>
        <v>26</v>
      </c>
      <c r="F3" s="16">
        <v>17.6</v>
      </c>
      <c r="G3" s="30">
        <f>RANK(F3,Start6:end6,0)</f>
        <v>25</v>
      </c>
    </row>
    <row r="4" spans="1:7" ht="12.75">
      <c r="A4" s="15" t="s">
        <v>4</v>
      </c>
      <c r="B4" s="16">
        <v>221.4</v>
      </c>
      <c r="C4" s="30">
        <f>RANK(B4,start4:end4,0)</f>
        <v>16</v>
      </c>
      <c r="D4" s="16">
        <v>148.8</v>
      </c>
      <c r="E4" s="31">
        <f>RANK(D4,Start5:end5,0)</f>
        <v>2</v>
      </c>
      <c r="F4" s="16">
        <v>22.6</v>
      </c>
      <c r="G4" s="30">
        <f>RANK(F4,Start6:end6,0)</f>
        <v>10</v>
      </c>
    </row>
    <row r="5" spans="1:7" ht="12.75">
      <c r="A5" s="15" t="s">
        <v>10</v>
      </c>
      <c r="B5" s="16">
        <v>214.2</v>
      </c>
      <c r="C5" s="30">
        <f>RANK(B5,start4:end4,0)</f>
        <v>18</v>
      </c>
      <c r="D5" s="16">
        <v>114</v>
      </c>
      <c r="E5" s="31">
        <f>RANK(D5,Start5:end5,0)</f>
        <v>14</v>
      </c>
      <c r="F5" s="16">
        <v>18.4</v>
      </c>
      <c r="G5" s="30">
        <f>RANK(F5,Start6:end6,0)</f>
        <v>22</v>
      </c>
    </row>
    <row r="6" spans="1:7" ht="12.75">
      <c r="A6" s="15" t="s">
        <v>17</v>
      </c>
      <c r="B6" s="16">
        <v>144.6</v>
      </c>
      <c r="C6" s="30">
        <f>RANK(B6,start4:end4,0)</f>
        <v>30</v>
      </c>
      <c r="D6" s="16">
        <v>106.4</v>
      </c>
      <c r="E6" s="31">
        <f>RANK(D6,Start5:end5,0)</f>
        <v>17</v>
      </c>
      <c r="F6" s="16">
        <v>17.4</v>
      </c>
      <c r="G6" s="30">
        <f>RANK(F6,Start6:end6,0)</f>
        <v>26</v>
      </c>
    </row>
    <row r="7" spans="1:7" ht="12.75">
      <c r="A7" s="15" t="s">
        <v>22</v>
      </c>
      <c r="B7" s="16">
        <v>136.4</v>
      </c>
      <c r="C7" s="30">
        <f>RANK(B7,start4:end4,0)</f>
        <v>31</v>
      </c>
      <c r="D7" s="16">
        <v>99.6</v>
      </c>
      <c r="E7" s="31">
        <f>RANK(D7,Start5:end5,0)</f>
        <v>22</v>
      </c>
      <c r="F7" s="16">
        <v>10.4</v>
      </c>
      <c r="G7" s="30">
        <f>RANK(F7,Start6:end6,0)</f>
        <v>32</v>
      </c>
    </row>
    <row r="8" spans="1:7" ht="12.75">
      <c r="A8" s="15" t="s">
        <v>15</v>
      </c>
      <c r="B8" s="16">
        <v>182.2</v>
      </c>
      <c r="C8" s="30">
        <f>RANK(B8,start4:end4,0)</f>
        <v>24</v>
      </c>
      <c r="D8" s="16">
        <v>98.6</v>
      </c>
      <c r="E8" s="31">
        <f>RANK(D8,Start5:end5,0)</f>
        <v>23</v>
      </c>
      <c r="F8" s="16">
        <v>18.4</v>
      </c>
      <c r="G8" s="30">
        <f>RANK(F8,Start6:end6,0)</f>
        <v>22</v>
      </c>
    </row>
    <row r="9" spans="1:7" ht="12.75">
      <c r="A9" s="15" t="s">
        <v>47</v>
      </c>
      <c r="B9" s="16">
        <v>248</v>
      </c>
      <c r="C9" s="30">
        <f>RANK(B9,start4:end4,0)</f>
        <v>8</v>
      </c>
      <c r="D9" s="16">
        <v>103.4</v>
      </c>
      <c r="E9" s="31">
        <f>RANK(D9,Start5:end5,0)</f>
        <v>19</v>
      </c>
      <c r="F9" s="16">
        <v>20</v>
      </c>
      <c r="G9" s="30">
        <f>RANK(F9,Start6:end6,0)</f>
        <v>17</v>
      </c>
    </row>
    <row r="10" spans="1:7" ht="12.75">
      <c r="A10" s="15" t="s">
        <v>9</v>
      </c>
      <c r="B10" s="16">
        <v>198.6</v>
      </c>
      <c r="C10" s="30">
        <f>RANK(B10,start4:end4,0)</f>
        <v>22</v>
      </c>
      <c r="D10" s="16">
        <v>102.8</v>
      </c>
      <c r="E10" s="31">
        <f>RANK(D10,Start5:end5,0)</f>
        <v>20</v>
      </c>
      <c r="F10" s="16">
        <v>15.6</v>
      </c>
      <c r="G10" s="30">
        <f>RANK(F10,Start6:end6,0)</f>
        <v>30</v>
      </c>
    </row>
    <row r="11" spans="1:7" ht="12.75">
      <c r="A11" s="15" t="s">
        <v>39</v>
      </c>
      <c r="B11" s="16">
        <v>326.3</v>
      </c>
      <c r="C11" s="30">
        <f>RANK(B11,start4:end4,0)</f>
        <v>3</v>
      </c>
      <c r="D11" s="16">
        <v>95.3</v>
      </c>
      <c r="E11" s="31">
        <f>RANK(D11,Start5:end5,0)</f>
        <v>24</v>
      </c>
      <c r="F11" s="16">
        <v>20.3</v>
      </c>
      <c r="G11" s="30">
        <f>RANK(F11,Start6:end6,0)</f>
        <v>16</v>
      </c>
    </row>
    <row r="12" spans="1:7" ht="12.75">
      <c r="A12" s="15" t="s">
        <v>19</v>
      </c>
      <c r="B12" s="16">
        <v>333</v>
      </c>
      <c r="C12" s="30">
        <f>RANK(B12,start4:end4,0)</f>
        <v>2</v>
      </c>
      <c r="D12" s="16">
        <v>51.8</v>
      </c>
      <c r="E12" s="31">
        <f>RANK(D12,Start5:end5,0)</f>
        <v>32</v>
      </c>
      <c r="F12" s="16">
        <v>20.8</v>
      </c>
      <c r="G12" s="30">
        <f>RANK(F12,Start6:end6,0)</f>
        <v>15</v>
      </c>
    </row>
    <row r="13" spans="1:7" ht="12.75">
      <c r="A13" s="15" t="s">
        <v>14</v>
      </c>
      <c r="B13" s="16">
        <v>250</v>
      </c>
      <c r="C13" s="30">
        <f>RANK(B13,start4:end4,0)</f>
        <v>6</v>
      </c>
      <c r="D13" s="16">
        <v>82</v>
      </c>
      <c r="E13" s="31">
        <f>RANK(D13,Start5:end5,0)</f>
        <v>27</v>
      </c>
      <c r="F13" s="16">
        <v>25.2</v>
      </c>
      <c r="G13" s="30">
        <f>RANK(F13,Start6:end6,0)</f>
        <v>6</v>
      </c>
    </row>
    <row r="14" spans="1:7" ht="12.75">
      <c r="A14" s="15" t="s">
        <v>2</v>
      </c>
      <c r="B14" s="16">
        <v>235.4</v>
      </c>
      <c r="C14" s="30">
        <f>RANK(B14,start4:end4,0)</f>
        <v>10</v>
      </c>
      <c r="D14" s="16">
        <v>107</v>
      </c>
      <c r="E14" s="31">
        <f>RANK(D14,Start5:end5,0)</f>
        <v>15</v>
      </c>
      <c r="F14" s="16">
        <v>23.8</v>
      </c>
      <c r="G14" s="30">
        <f>RANK(F14,Start6:end6,0)</f>
        <v>8</v>
      </c>
    </row>
    <row r="15" spans="1:7" ht="12.75">
      <c r="A15" s="15" t="s">
        <v>12</v>
      </c>
      <c r="B15" s="16">
        <v>229</v>
      </c>
      <c r="C15" s="30">
        <f>RANK(B15,start4:end4,0)</f>
        <v>14</v>
      </c>
      <c r="D15" s="16">
        <v>142.4</v>
      </c>
      <c r="E15" s="31">
        <f>RANK(D15,Start5:end5,0)</f>
        <v>5</v>
      </c>
      <c r="F15" s="16">
        <v>23.6</v>
      </c>
      <c r="G15" s="30">
        <f>RANK(F15,Start6:end6,0)</f>
        <v>9</v>
      </c>
    </row>
    <row r="16" spans="1:7" ht="12.75">
      <c r="A16" s="15" t="s">
        <v>37</v>
      </c>
      <c r="B16" s="16">
        <v>317.2</v>
      </c>
      <c r="C16" s="30">
        <f>RANK(B16,start4:end4,0)</f>
        <v>4</v>
      </c>
      <c r="D16" s="16">
        <v>79.8</v>
      </c>
      <c r="E16" s="31">
        <f>RANK(D16,Start5:end5,0)</f>
        <v>28</v>
      </c>
      <c r="F16" s="16">
        <v>27.2</v>
      </c>
      <c r="G16" s="30">
        <f>RANK(F16,Start6:end6,0)</f>
        <v>3</v>
      </c>
    </row>
    <row r="17" spans="1:7" ht="12.75">
      <c r="A17" s="15" t="s">
        <v>11</v>
      </c>
      <c r="B17" s="16">
        <v>164.8</v>
      </c>
      <c r="C17" s="30">
        <f>RANK(B17,start4:end4,0)</f>
        <v>26</v>
      </c>
      <c r="D17" s="16">
        <v>146.8</v>
      </c>
      <c r="E17" s="31">
        <f>RANK(D17,Start5:end5,0)</f>
        <v>4</v>
      </c>
      <c r="F17" s="16">
        <v>21.4</v>
      </c>
      <c r="G17" s="30">
        <f>RANK(F17,Start6:end6,0)</f>
        <v>13</v>
      </c>
    </row>
    <row r="18" spans="1:7" ht="12.75">
      <c r="A18" s="15" t="s">
        <v>6</v>
      </c>
      <c r="B18" s="16">
        <v>158</v>
      </c>
      <c r="C18" s="30">
        <f>RANK(B18,start4:end4,0)</f>
        <v>27</v>
      </c>
      <c r="D18" s="16">
        <v>148.8</v>
      </c>
      <c r="E18" s="31">
        <f>RANK(D18,Start5:end5,0)</f>
        <v>2</v>
      </c>
      <c r="F18" s="16">
        <v>19.3</v>
      </c>
      <c r="G18" s="30">
        <f>RANK(F18,Start6:end6,0)</f>
        <v>19</v>
      </c>
    </row>
    <row r="19" spans="1:7" ht="12.75">
      <c r="A19" s="15" t="s">
        <v>43</v>
      </c>
      <c r="B19" s="16">
        <v>232.5</v>
      </c>
      <c r="C19" s="30">
        <f>RANK(B19,start4:end4,0)</f>
        <v>12</v>
      </c>
      <c r="D19" s="16">
        <v>107</v>
      </c>
      <c r="E19" s="31">
        <f>RANK(D19,Start5:end5,0)</f>
        <v>15</v>
      </c>
      <c r="F19" s="16">
        <v>16.5</v>
      </c>
      <c r="G19" s="30">
        <f>RANK(F19,Start6:end6,0)</f>
        <v>28</v>
      </c>
    </row>
    <row r="20" spans="1:7" ht="12.75">
      <c r="A20" s="15" t="s">
        <v>3</v>
      </c>
      <c r="B20" s="16">
        <v>198.8</v>
      </c>
      <c r="C20" s="30">
        <f>RANK(B20,start4:end4,0)</f>
        <v>21</v>
      </c>
      <c r="D20" s="16">
        <v>131.5</v>
      </c>
      <c r="E20" s="31">
        <f>RANK(D20,Start5:end5,0)</f>
        <v>9</v>
      </c>
      <c r="F20" s="16">
        <v>15.8</v>
      </c>
      <c r="G20" s="30">
        <f>RANK(F20,Start6:end6,0)</f>
        <v>29</v>
      </c>
    </row>
    <row r="21" spans="1:7" ht="12.75">
      <c r="A21" s="15" t="s">
        <v>44</v>
      </c>
      <c r="B21" s="16">
        <v>222</v>
      </c>
      <c r="C21" s="30">
        <f>RANK(B21,start4:end4,0)</f>
        <v>15</v>
      </c>
      <c r="D21" s="16">
        <v>122.3</v>
      </c>
      <c r="E21" s="31">
        <f>RANK(D21,Start5:end5,0)</f>
        <v>13</v>
      </c>
      <c r="F21" s="16">
        <v>32.8</v>
      </c>
      <c r="G21" s="30">
        <f>RANK(F21,Start6:end6,0)</f>
        <v>1</v>
      </c>
    </row>
    <row r="22" spans="1:7" ht="12.75">
      <c r="A22" s="15" t="s">
        <v>16</v>
      </c>
      <c r="B22" s="16">
        <v>271.2</v>
      </c>
      <c r="C22" s="30">
        <f>RANK(B22,start4:end4,0)</f>
        <v>5</v>
      </c>
      <c r="D22" s="16">
        <v>75.6</v>
      </c>
      <c r="E22" s="31">
        <f>RANK(D22,Start5:end5,0)</f>
        <v>31</v>
      </c>
      <c r="F22" s="16">
        <v>19.8</v>
      </c>
      <c r="G22" s="30">
        <f>RANK(F22,Start6:end6,0)</f>
        <v>18</v>
      </c>
    </row>
    <row r="23" spans="1:7" ht="12.75">
      <c r="A23" s="15" t="s">
        <v>29</v>
      </c>
      <c r="B23" s="16">
        <v>247.8</v>
      </c>
      <c r="C23" s="30">
        <f>RANK(B23,start4:end4,0)</f>
        <v>9</v>
      </c>
      <c r="D23" s="16">
        <v>130.2</v>
      </c>
      <c r="E23" s="31">
        <f>RANK(D23,Start5:end5,0)</f>
        <v>11</v>
      </c>
      <c r="F23" s="16">
        <v>21.2</v>
      </c>
      <c r="G23" s="30">
        <f>RANK(F23,Start6:end6,0)</f>
        <v>14</v>
      </c>
    </row>
    <row r="24" spans="1:7" ht="12.75">
      <c r="A24" s="15" t="s">
        <v>31</v>
      </c>
      <c r="B24" s="16">
        <v>172</v>
      </c>
      <c r="C24" s="30">
        <f>RANK(B24,start4:end4,0)</f>
        <v>25</v>
      </c>
      <c r="D24" s="16">
        <v>165.2</v>
      </c>
      <c r="E24" s="31">
        <f>RANK(D24,Start5:end5,0)</f>
        <v>1</v>
      </c>
      <c r="F24" s="16">
        <v>27</v>
      </c>
      <c r="G24" s="30">
        <f>RANK(F24,Start6:end6,0)</f>
        <v>4</v>
      </c>
    </row>
    <row r="25" spans="1:7" ht="12.75">
      <c r="A25" s="15" t="s">
        <v>20</v>
      </c>
      <c r="B25" s="16">
        <v>205</v>
      </c>
      <c r="C25" s="30">
        <f>RANK(B25,start4:end4,0)</f>
        <v>20</v>
      </c>
      <c r="D25" s="16">
        <v>134.2</v>
      </c>
      <c r="E25" s="31">
        <f>RANK(D25,Start5:end5,0)</f>
        <v>7</v>
      </c>
      <c r="F25" s="16">
        <v>22.2</v>
      </c>
      <c r="G25" s="30">
        <f>RANK(F25,Start6:end6,0)</f>
        <v>11</v>
      </c>
    </row>
    <row r="26" spans="1:7" ht="12.75">
      <c r="A26" s="15" t="s">
        <v>7</v>
      </c>
      <c r="B26" s="16">
        <v>231.2</v>
      </c>
      <c r="C26" s="30">
        <f>RANK(B26,start4:end4,0)</f>
        <v>13</v>
      </c>
      <c r="D26" s="16">
        <v>130.4</v>
      </c>
      <c r="E26" s="31">
        <f>RANK(D26,Start5:end5,0)</f>
        <v>10</v>
      </c>
      <c r="F26" s="16">
        <v>24.4</v>
      </c>
      <c r="G26" s="30">
        <f>RANK(F26,Start6:end6,0)</f>
        <v>7</v>
      </c>
    </row>
    <row r="27" spans="1:7" ht="12.75">
      <c r="A27" s="15" t="s">
        <v>45</v>
      </c>
      <c r="B27" s="16">
        <v>136</v>
      </c>
      <c r="C27" s="30">
        <f>RANK(B27,start4:end4,0)</f>
        <v>32</v>
      </c>
      <c r="D27" s="16">
        <v>133.5</v>
      </c>
      <c r="E27" s="31">
        <f>RANK(D27,Start5:end5,0)</f>
        <v>8</v>
      </c>
      <c r="F27" s="16">
        <v>21.5</v>
      </c>
      <c r="G27" s="30">
        <f>RANK(F27,Start6:end6,0)</f>
        <v>12</v>
      </c>
    </row>
    <row r="28" spans="1:7" ht="12.75">
      <c r="A28" s="15" t="s">
        <v>38</v>
      </c>
      <c r="B28" s="16">
        <v>233.6</v>
      </c>
      <c r="C28" s="30">
        <f>RANK(B28,start4:end4,0)</f>
        <v>11</v>
      </c>
      <c r="D28" s="16">
        <v>77.8</v>
      </c>
      <c r="E28" s="31">
        <f>RANK(D28,Start5:end5,0)</f>
        <v>30</v>
      </c>
      <c r="F28" s="16">
        <v>15.2</v>
      </c>
      <c r="G28" s="30">
        <f>RANK(F28,Start6:end6,0)</f>
        <v>31</v>
      </c>
    </row>
    <row r="29" spans="1:7" ht="12.75">
      <c r="A29" s="15" t="s">
        <v>42</v>
      </c>
      <c r="B29" s="16">
        <v>197.8</v>
      </c>
      <c r="C29" s="30">
        <f>RANK(B29,start4:end4,0)</f>
        <v>23</v>
      </c>
      <c r="D29" s="16">
        <v>79.5</v>
      </c>
      <c r="E29" s="31">
        <f>RANK(D29,Start5:end5,0)</f>
        <v>29</v>
      </c>
      <c r="F29" s="16">
        <v>18.8</v>
      </c>
      <c r="G29" s="30">
        <f>RANK(F29,Start6:end6,0)</f>
        <v>20</v>
      </c>
    </row>
    <row r="30" spans="1:7" ht="12.75">
      <c r="A30" s="15" t="s">
        <v>30</v>
      </c>
      <c r="B30" s="16">
        <v>216.2</v>
      </c>
      <c r="C30" s="30">
        <f>RANK(B30,start4:end4,0)</f>
        <v>17</v>
      </c>
      <c r="D30" s="16">
        <v>101.8</v>
      </c>
      <c r="E30" s="31">
        <f>RANK(D30,Start5:end5,0)</f>
        <v>21</v>
      </c>
      <c r="F30" s="16">
        <v>16.6</v>
      </c>
      <c r="G30" s="30">
        <f>RANK(F30,Start6:end6,0)</f>
        <v>27</v>
      </c>
    </row>
    <row r="31" spans="1:7" ht="12.75">
      <c r="A31" s="15" t="s">
        <v>8</v>
      </c>
      <c r="B31" s="16">
        <v>210.3</v>
      </c>
      <c r="C31" s="30">
        <f>RANK(B31,start4:end4,0)</f>
        <v>19</v>
      </c>
      <c r="D31" s="16">
        <v>103.5</v>
      </c>
      <c r="E31" s="31">
        <f>RANK(D31,Start5:end5,0)</f>
        <v>18</v>
      </c>
      <c r="F31" s="16">
        <v>18.5</v>
      </c>
      <c r="G31" s="30">
        <f>RANK(F31,Start6:end6,0)</f>
        <v>21</v>
      </c>
    </row>
    <row r="32" spans="1:7" ht="12.75">
      <c r="A32" s="15" t="s">
        <v>5</v>
      </c>
      <c r="B32" s="16">
        <v>154.4</v>
      </c>
      <c r="C32" s="30">
        <f>RANK(B32,start4:end4,0)</f>
        <v>28</v>
      </c>
      <c r="D32" s="16">
        <v>138.2</v>
      </c>
      <c r="E32" s="31">
        <f>RANK(D32,Start5:end5,0)</f>
        <v>6</v>
      </c>
      <c r="F32" s="16">
        <v>26.4</v>
      </c>
      <c r="G32" s="30">
        <f>RANK(F32,Start6:end6,0)</f>
        <v>5</v>
      </c>
    </row>
    <row r="33" spans="1:7" ht="12.75">
      <c r="A33" s="15" t="s">
        <v>13</v>
      </c>
      <c r="B33" s="16">
        <v>248.6</v>
      </c>
      <c r="C33" s="30">
        <f>RANK(B33,start4:end4,0)</f>
        <v>7</v>
      </c>
      <c r="D33" s="16">
        <v>88.6</v>
      </c>
      <c r="E33" s="31">
        <f>RANK(D33,Start5:end5,0)</f>
        <v>25</v>
      </c>
      <c r="F33" s="16">
        <v>17.8</v>
      </c>
      <c r="G33" s="30">
        <f>RANK(F33,Start6:end6,0)</f>
        <v>24</v>
      </c>
    </row>
  </sheetData>
  <hyperlinks>
    <hyperlink ref="B1" r:id="rId1" tooltip="Net passing yards per game" display="http://espn.go.com/nfl/statistics/team/_/stat/total/sort/netPassingYardsPerGame"/>
    <hyperlink ref="D1" r:id="rId2" tooltip="Rushing yards per game" display="http://espn.go.com/nfl/statistics/team/_/stat/total/sort/rushingYardsPerGame"/>
    <hyperlink ref="F1" r:id="rId3" tooltip="Points per game" display="http://espn.go.com/nfl/statistics/team/_/stat/total/sort/totalPointsPerGame"/>
    <hyperlink ref="A2" r:id="rId4" display="http://espn.go.com/nfl/team/_/name/sd/san-diego-chargers"/>
    <hyperlink ref="A16" r:id="rId5" display="http://espn.go.com/nfl/team/_/name/ind/indianapolis-colts"/>
    <hyperlink ref="A12" r:id="rId6" display="http://espn.go.com/nfl/team/_/name/den/denver-broncos"/>
    <hyperlink ref="A23" r:id="rId7" display="http://espn.go.com/nfl/team/_/name/nyg/new-york-giants"/>
    <hyperlink ref="A15" r:id="rId8" display="http://espn.go.com/nfl/team/_/name/hou/houston-texans"/>
    <hyperlink ref="A4" r:id="rId9" display="http://espn.go.com/nfl/team/_/name/atl/atlanta-falcons"/>
    <hyperlink ref="A26" r:id="rId10" display="http://espn.go.com/nfl/team/_/name/phi/philadelphia-eagles"/>
    <hyperlink ref="A9" r:id="rId11" display="http://espn.go.com/nfl/team/_/name/cin/cincinnati-bengals"/>
    <hyperlink ref="A22" r:id="rId12" display="http://espn.go.com/nfl/team/_/name/no/new-orleans-saints"/>
    <hyperlink ref="A14" r:id="rId13" display="http://espn.go.com/nfl/team/_/name/gb/green-bay-packers"/>
    <hyperlink ref="A25" r:id="rId14" display="http://espn.go.com/nfl/team/_/name/oak/oakland-raiders"/>
    <hyperlink ref="A11" r:id="rId15" display="http://espn.go.com/nfl/team/_/name/dal/dallas-cowboys"/>
    <hyperlink ref="A24" r:id="rId16" display="http://espn.go.com/nfl/team/_/name/nyj/new-york-jets"/>
    <hyperlink ref="A33" r:id="rId17" display="http://espn.go.com/nfl/team/_/name/wsh/washington-redskins"/>
    <hyperlink ref="A13" r:id="rId18" display="http://espn.go.com/nfl/team/_/name/det/detroit-lions"/>
    <hyperlink ref="A5" r:id="rId19" display="http://espn.go.com/nfl/team/_/name/bal/baltimore-ravens"/>
    <hyperlink ref="A30" r:id="rId20" display="http://espn.go.com/nfl/team/_/name/stl/st-louis-rams"/>
    <hyperlink ref="A17" r:id="rId21" display="http://espn.go.com/nfl/team/_/name/jac/jacksonville-jaguars"/>
    <hyperlink ref="A28" r:id="rId22" display="http://espn.go.com/nfl/team/_/name/sf/san-francisco-49ers"/>
    <hyperlink ref="A10" r:id="rId23" display="http://espn.go.com/nfl/team/_/name/cle/cleveland-browns"/>
    <hyperlink ref="A32" r:id="rId24" display="http://espn.go.com/nfl/team/_/name/ten/tennessee-titans"/>
    <hyperlink ref="A8" r:id="rId25" display="http://espn.go.com/nfl/team/_/name/chi/chicago-bears"/>
    <hyperlink ref="A21" r:id="rId26" display="http://espn.go.com/nfl/team/_/name/ne/new-england-patriots"/>
    <hyperlink ref="A19" r:id="rId27" display="http://espn.go.com/nfl/team/_/name/mia/miami-dolphins"/>
    <hyperlink ref="A20" r:id="rId28" display="http://espn.go.com/nfl/team/_/name/min/minnesota-vikings"/>
    <hyperlink ref="A6" r:id="rId29" display="http://espn.go.com/nfl/team/_/name/buf/buffalo-bills"/>
    <hyperlink ref="A31" r:id="rId30" display="http://espn.go.com/nfl/team/_/name/tb/tampa-bay-buccaneers"/>
    <hyperlink ref="A18" r:id="rId31" display="http://espn.go.com/nfl/team/_/name/kc/kansas-city-chiefs"/>
    <hyperlink ref="A3" r:id="rId32" display="http://espn.go.com/nfl/team/_/name/ari/arizona-cardinals"/>
    <hyperlink ref="A7" r:id="rId33" display="http://espn.go.com/nfl/team/_/name/car/carolina-panthers"/>
    <hyperlink ref="A29" r:id="rId34" display="http://espn.go.com/nfl/team/_/name/sea/seattle-seahawks"/>
    <hyperlink ref="A27" r:id="rId35" display="http://espn.go.com/nfl/team/_/name/pit/pittsburgh-steeler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workbookViewId="0" topLeftCell="A1">
      <selection activeCell="B30" sqref="A1:G33"/>
    </sheetView>
  </sheetViews>
  <sheetFormatPr defaultColWidth="9.140625" defaultRowHeight="12.75"/>
  <cols>
    <col min="1" max="1" width="12.7109375" style="0" customWidth="1"/>
  </cols>
  <sheetData>
    <row r="1" spans="1:7" ht="12.75">
      <c r="A1" s="21" t="s">
        <v>49</v>
      </c>
      <c r="B1" s="52" t="s">
        <v>27</v>
      </c>
      <c r="C1" s="53"/>
      <c r="D1" s="52" t="s">
        <v>26</v>
      </c>
      <c r="E1" s="53"/>
      <c r="F1" s="52" t="s">
        <v>62</v>
      </c>
      <c r="G1" s="53"/>
    </row>
    <row r="2" spans="1:7" ht="12.75">
      <c r="A2" s="22" t="s">
        <v>21</v>
      </c>
      <c r="B2" s="21">
        <v>241.2</v>
      </c>
      <c r="C2" s="21">
        <f>RANK(B2,start1:End1,1)</f>
        <v>26</v>
      </c>
      <c r="D2" s="21">
        <v>140.8</v>
      </c>
      <c r="E2" s="21">
        <f>RANK(D2,start2:end2,1)</f>
        <v>28</v>
      </c>
      <c r="F2" s="21">
        <v>27.6</v>
      </c>
      <c r="G2" s="21">
        <f>RANK(F2,start3:end3,1)</f>
        <v>31</v>
      </c>
    </row>
    <row r="3" spans="1:7" ht="12.75">
      <c r="A3" s="22" t="s">
        <v>4</v>
      </c>
      <c r="B3" s="21">
        <v>223.4</v>
      </c>
      <c r="C3" s="21">
        <f>RANK(B3,start1:End1,1)</f>
        <v>19</v>
      </c>
      <c r="D3" s="21">
        <v>86.6</v>
      </c>
      <c r="E3" s="21">
        <f>RANK(D3,start2:end2,1)</f>
        <v>8</v>
      </c>
      <c r="F3" s="21">
        <v>14</v>
      </c>
      <c r="G3" s="21">
        <f>RANK(F3,start3:end3,1)</f>
        <v>2</v>
      </c>
    </row>
    <row r="4" spans="1:7" ht="12.75">
      <c r="A4" s="22" t="s">
        <v>10</v>
      </c>
      <c r="B4" s="21">
        <v>156.6</v>
      </c>
      <c r="C4" s="21">
        <f>RANK(B4,start1:End1,1)</f>
        <v>2</v>
      </c>
      <c r="D4" s="21">
        <v>101.2</v>
      </c>
      <c r="E4" s="21">
        <f>RANK(D4,start2:end2,1)</f>
        <v>10</v>
      </c>
      <c r="F4" s="21">
        <v>14.4</v>
      </c>
      <c r="G4" s="21">
        <f>RANK(F4,start3:end3,1)</f>
        <v>4</v>
      </c>
    </row>
    <row r="5" spans="1:7" ht="12.75">
      <c r="A5" s="22" t="s">
        <v>17</v>
      </c>
      <c r="B5" s="21">
        <v>200</v>
      </c>
      <c r="C5" s="21">
        <f>RANK(B5,start1:End1,1)</f>
        <v>11</v>
      </c>
      <c r="D5" s="21">
        <v>182.4</v>
      </c>
      <c r="E5" s="21">
        <f>RANK(D5,start2:end2,1)</f>
        <v>32</v>
      </c>
      <c r="F5" s="21">
        <v>32.2</v>
      </c>
      <c r="G5" s="21">
        <f>RANK(F5,start3:end3,1)</f>
        <v>32</v>
      </c>
    </row>
    <row r="6" spans="1:7" ht="12.75">
      <c r="A6" s="22" t="s">
        <v>22</v>
      </c>
      <c r="B6" s="21">
        <v>182.4</v>
      </c>
      <c r="C6" s="21">
        <f>RANK(B6,start1:End1,1)</f>
        <v>5</v>
      </c>
      <c r="D6" s="21">
        <v>134.4</v>
      </c>
      <c r="E6" s="21">
        <f>RANK(D6,start2:end2,1)</f>
        <v>27</v>
      </c>
      <c r="F6" s="21">
        <v>22</v>
      </c>
      <c r="G6" s="21">
        <f>RANK(F6,start3:end3,1)</f>
        <v>22</v>
      </c>
    </row>
    <row r="7" spans="1:7" ht="12.75">
      <c r="A7" s="22" t="s">
        <v>15</v>
      </c>
      <c r="B7" s="21">
        <v>216.6</v>
      </c>
      <c r="C7" s="21">
        <f>RANK(B7,start1:End1,1)</f>
        <v>17</v>
      </c>
      <c r="D7" s="21">
        <v>78.6</v>
      </c>
      <c r="E7" s="21">
        <f>RANK(D7,start2:end2,1)</f>
        <v>3</v>
      </c>
      <c r="F7" s="21">
        <v>14.8</v>
      </c>
      <c r="G7" s="21">
        <f>RANK(F7,start3:end3,1)</f>
        <v>5</v>
      </c>
    </row>
    <row r="8" spans="1:7" ht="12.75">
      <c r="A8" s="22" t="s">
        <v>47</v>
      </c>
      <c r="B8" s="21">
        <v>206.6</v>
      </c>
      <c r="C8" s="21">
        <f>RANK(B8,start1:End1,1)</f>
        <v>14</v>
      </c>
      <c r="D8" s="21">
        <v>111</v>
      </c>
      <c r="E8" s="21">
        <f>RANK(D8,start2:end2,1)</f>
        <v>17</v>
      </c>
      <c r="F8" s="21">
        <v>20.4</v>
      </c>
      <c r="G8" s="21">
        <f>RANK(F8,start3:end3,1)</f>
        <v>17</v>
      </c>
    </row>
    <row r="9" spans="1:7" ht="12.75">
      <c r="A9" s="22" t="s">
        <v>9</v>
      </c>
      <c r="B9" s="21">
        <v>223.2</v>
      </c>
      <c r="C9" s="21">
        <f>RANK(B9,start1:End1,1)</f>
        <v>18</v>
      </c>
      <c r="D9" s="21">
        <v>120</v>
      </c>
      <c r="E9" s="21">
        <f>RANK(D9,start2:end2,1)</f>
        <v>23</v>
      </c>
      <c r="F9" s="21">
        <v>19.4</v>
      </c>
      <c r="G9" s="21">
        <f>RANK(F9,start3:end3,1)</f>
        <v>13</v>
      </c>
    </row>
    <row r="10" spans="1:7" ht="12.75">
      <c r="A10" s="22" t="s">
        <v>39</v>
      </c>
      <c r="B10" s="21">
        <v>202.5</v>
      </c>
      <c r="C10" s="21">
        <f>RANK(B10,start1:End1,1)</f>
        <v>12</v>
      </c>
      <c r="D10" s="21">
        <v>102.3</v>
      </c>
      <c r="E10" s="21">
        <f>RANK(D10,start2:end2,1)</f>
        <v>12</v>
      </c>
      <c r="F10" s="21">
        <v>21.8</v>
      </c>
      <c r="G10" s="21">
        <f>RANK(F10,start3:end3,1)</f>
        <v>21</v>
      </c>
    </row>
    <row r="11" spans="1:7" ht="12.75">
      <c r="A11" s="22" t="s">
        <v>19</v>
      </c>
      <c r="B11" s="21">
        <v>213.8</v>
      </c>
      <c r="C11" s="21">
        <f>RANK(B11,start1:End1,1)</f>
        <v>16</v>
      </c>
      <c r="D11" s="21">
        <v>127.4</v>
      </c>
      <c r="E11" s="21">
        <f>RANK(D11,start2:end2,1)</f>
        <v>25</v>
      </c>
      <c r="F11" s="21">
        <v>23.2</v>
      </c>
      <c r="G11" s="21">
        <f>RANK(F11,start3:end3,1)</f>
        <v>25</v>
      </c>
    </row>
    <row r="12" spans="1:7" ht="12.75">
      <c r="A12" s="22" t="s">
        <v>14</v>
      </c>
      <c r="B12" s="21">
        <v>235.4</v>
      </c>
      <c r="C12" s="21">
        <f>RANK(B12,start1:End1,1)</f>
        <v>24</v>
      </c>
      <c r="D12" s="21">
        <v>133.2</v>
      </c>
      <c r="E12" s="21">
        <f>RANK(D12,start2:end2,1)</f>
        <v>26</v>
      </c>
      <c r="F12" s="21">
        <v>22.4</v>
      </c>
      <c r="G12" s="21">
        <f>RANK(F12,start3:end3,1)</f>
        <v>23</v>
      </c>
    </row>
    <row r="13" spans="1:7" ht="12.75">
      <c r="A13" s="22" t="s">
        <v>2</v>
      </c>
      <c r="B13" s="21">
        <v>212.4</v>
      </c>
      <c r="C13" s="21">
        <f>RANK(B13,start1:End1,1)</f>
        <v>15</v>
      </c>
      <c r="D13" s="21">
        <v>104.8</v>
      </c>
      <c r="E13" s="21">
        <f>RANK(D13,start2:end2,1)</f>
        <v>15</v>
      </c>
      <c r="F13" s="21">
        <v>17.8</v>
      </c>
      <c r="G13" s="21">
        <f>RANK(F13,start3:end3,1)</f>
        <v>8</v>
      </c>
    </row>
    <row r="14" spans="1:7" ht="12.75">
      <c r="A14" s="22" t="s">
        <v>12</v>
      </c>
      <c r="B14" s="21">
        <v>329.6</v>
      </c>
      <c r="C14" s="21">
        <f>RANK(B14,start1:End1,1)</f>
        <v>32</v>
      </c>
      <c r="D14" s="21">
        <v>79.6</v>
      </c>
      <c r="E14" s="21">
        <f>RANK(D14,start2:end2,1)</f>
        <v>5</v>
      </c>
      <c r="F14" s="21">
        <v>27.2</v>
      </c>
      <c r="G14" s="21">
        <f>RANK(F14,start3:end3,1)</f>
        <v>29</v>
      </c>
    </row>
    <row r="15" spans="1:7" ht="12.75">
      <c r="A15" s="22" t="s">
        <v>37</v>
      </c>
      <c r="B15" s="21">
        <v>203.6</v>
      </c>
      <c r="C15" s="21">
        <f>RANK(B15,start1:End1,1)</f>
        <v>13</v>
      </c>
      <c r="D15" s="21">
        <v>142.2</v>
      </c>
      <c r="E15" s="21">
        <f>RANK(D15,start2:end2,1)</f>
        <v>29</v>
      </c>
      <c r="F15" s="21">
        <v>20.2</v>
      </c>
      <c r="G15" s="21">
        <f>RANK(F15,start3:end3,1)</f>
        <v>16</v>
      </c>
    </row>
    <row r="16" spans="1:7" ht="12.75">
      <c r="A16" s="22" t="s">
        <v>11</v>
      </c>
      <c r="B16" s="21">
        <v>282.2</v>
      </c>
      <c r="C16" s="21">
        <f>RANK(B16,start1:End1,1)</f>
        <v>29</v>
      </c>
      <c r="D16" s="21">
        <v>102.8</v>
      </c>
      <c r="E16" s="21">
        <f>RANK(D16,start2:end2,1)</f>
        <v>13</v>
      </c>
      <c r="F16" s="21">
        <v>27.4</v>
      </c>
      <c r="G16" s="21">
        <f>RANK(F16,start3:end3,1)</f>
        <v>30</v>
      </c>
    </row>
    <row r="17" spans="1:7" ht="12.75">
      <c r="A17" s="22" t="s">
        <v>6</v>
      </c>
      <c r="B17" s="21">
        <v>239.5</v>
      </c>
      <c r="C17" s="21">
        <f>RANK(B17,start1:End1,1)</f>
        <v>25</v>
      </c>
      <c r="D17" s="21">
        <v>80.5</v>
      </c>
      <c r="E17" s="21">
        <f>RANK(D17,start2:end2,1)</f>
        <v>6</v>
      </c>
      <c r="F17" s="21">
        <v>14.3</v>
      </c>
      <c r="G17" s="21">
        <f>RANK(F17,start3:end3,1)</f>
        <v>3</v>
      </c>
    </row>
    <row r="18" spans="1:7" ht="12.75">
      <c r="A18" s="22" t="s">
        <v>43</v>
      </c>
      <c r="B18" s="21">
        <v>181.5</v>
      </c>
      <c r="C18" s="21">
        <f>RANK(B18,start1:End1,1)</f>
        <v>4</v>
      </c>
      <c r="D18" s="21">
        <v>117.8</v>
      </c>
      <c r="E18" s="21">
        <f>RANK(D18,start2:end2,1)</f>
        <v>21</v>
      </c>
      <c r="F18" s="21">
        <v>23</v>
      </c>
      <c r="G18" s="21">
        <f>RANK(F18,start3:end3,1)</f>
        <v>24</v>
      </c>
    </row>
    <row r="19" spans="1:7" ht="12.75">
      <c r="A19" s="22" t="s">
        <v>3</v>
      </c>
      <c r="B19" s="21">
        <v>185</v>
      </c>
      <c r="C19" s="21">
        <f>RANK(B19,start1:End1,1)</f>
        <v>6</v>
      </c>
      <c r="D19" s="21">
        <v>104.3</v>
      </c>
      <c r="E19" s="21">
        <f>RANK(D19,start2:end2,1)</f>
        <v>14</v>
      </c>
      <c r="F19" s="21">
        <v>16.8</v>
      </c>
      <c r="G19" s="21">
        <f>RANK(F19,start3:end3,1)</f>
        <v>7</v>
      </c>
    </row>
    <row r="20" spans="1:7" ht="12.75">
      <c r="A20" s="22" t="s">
        <v>44</v>
      </c>
      <c r="B20" s="21">
        <v>272.3</v>
      </c>
      <c r="C20" s="21">
        <f>RANK(B20,start1:End1,1)</f>
        <v>28</v>
      </c>
      <c r="D20" s="21">
        <v>112.3</v>
      </c>
      <c r="E20" s="21">
        <f>RANK(D20,start2:end2,1)</f>
        <v>20</v>
      </c>
      <c r="F20" s="21">
        <v>24</v>
      </c>
      <c r="G20" s="21">
        <f>RANK(F20,start3:end3,1)</f>
        <v>26</v>
      </c>
    </row>
    <row r="21" spans="1:7" ht="12.75">
      <c r="A21" s="22" t="s">
        <v>16</v>
      </c>
      <c r="B21" s="21">
        <v>187.6</v>
      </c>
      <c r="C21" s="21">
        <f>RANK(B21,start1:End1,1)</f>
        <v>7</v>
      </c>
      <c r="D21" s="21">
        <v>118.8</v>
      </c>
      <c r="E21" s="21">
        <f>RANK(D21,start2:end2,1)</f>
        <v>22</v>
      </c>
      <c r="F21" s="21">
        <v>20.4</v>
      </c>
      <c r="G21" s="21">
        <f>RANK(F21,start3:end3,1)</f>
        <v>17</v>
      </c>
    </row>
    <row r="22" spans="1:7" ht="12.75">
      <c r="A22" s="22" t="s">
        <v>29</v>
      </c>
      <c r="B22" s="21">
        <v>146</v>
      </c>
      <c r="C22" s="21">
        <f>RANK(B22,start1:End1,1)</f>
        <v>1</v>
      </c>
      <c r="D22" s="21">
        <v>98.6</v>
      </c>
      <c r="E22" s="21">
        <f>RANK(D22,start2:end2,1)</f>
        <v>9</v>
      </c>
      <c r="F22" s="21">
        <v>19.6</v>
      </c>
      <c r="G22" s="21">
        <f>RANK(F22,start3:end3,1)</f>
        <v>14</v>
      </c>
    </row>
    <row r="23" spans="1:7" ht="12.75">
      <c r="A23" s="22" t="s">
        <v>31</v>
      </c>
      <c r="B23" s="21">
        <v>234.6</v>
      </c>
      <c r="C23" s="21">
        <f>RANK(B23,start1:End1,1)</f>
        <v>23</v>
      </c>
      <c r="D23" s="21">
        <v>79</v>
      </c>
      <c r="E23" s="21">
        <f>RANK(D23,start2:end2,1)</f>
        <v>4</v>
      </c>
      <c r="F23" s="21">
        <v>16.2</v>
      </c>
      <c r="G23" s="21">
        <f>RANK(F23,start3:end3,1)</f>
        <v>6</v>
      </c>
    </row>
    <row r="24" spans="1:7" ht="12.75">
      <c r="A24" s="22" t="s">
        <v>20</v>
      </c>
      <c r="B24" s="21">
        <v>198</v>
      </c>
      <c r="C24" s="21">
        <f>RANK(B24,start1:End1,1)</f>
        <v>10</v>
      </c>
      <c r="D24" s="21">
        <v>147.8</v>
      </c>
      <c r="E24" s="21">
        <f>RANK(D24,start2:end2,1)</f>
        <v>31</v>
      </c>
      <c r="F24" s="21">
        <v>26.8</v>
      </c>
      <c r="G24" s="21">
        <f>RANK(F24,start3:end3,1)</f>
        <v>28</v>
      </c>
    </row>
    <row r="25" spans="1:7" ht="12.75">
      <c r="A25" s="22" t="s">
        <v>7</v>
      </c>
      <c r="B25" s="21">
        <v>192.4</v>
      </c>
      <c r="C25" s="21">
        <f>RANK(B25,start1:End1,1)</f>
        <v>8</v>
      </c>
      <c r="D25" s="21">
        <v>125.8</v>
      </c>
      <c r="E25" s="21">
        <f>RANK(D25,start2:end2,1)</f>
        <v>24</v>
      </c>
      <c r="F25" s="21">
        <v>20.6</v>
      </c>
      <c r="G25" s="21">
        <f>RANK(F25,start3:end3,1)</f>
        <v>19</v>
      </c>
    </row>
    <row r="26" spans="1:7" ht="12.75">
      <c r="A26" s="22" t="s">
        <v>45</v>
      </c>
      <c r="B26" s="21">
        <v>226.8</v>
      </c>
      <c r="C26" s="21">
        <f>RANK(B26,start1:End1,1)</f>
        <v>20</v>
      </c>
      <c r="D26" s="21">
        <v>62.3</v>
      </c>
      <c r="E26" s="21">
        <f>RANK(D26,start2:end2,1)</f>
        <v>1</v>
      </c>
      <c r="F26" s="21">
        <v>12.5</v>
      </c>
      <c r="G26" s="21">
        <f>RANK(F26,start3:end3,1)</f>
        <v>1</v>
      </c>
    </row>
    <row r="27" spans="1:7" ht="12.75">
      <c r="A27" s="22" t="s">
        <v>18</v>
      </c>
      <c r="B27" s="21">
        <v>159.8</v>
      </c>
      <c r="C27" s="21">
        <f>RANK(B27,start1:End1,1)</f>
        <v>3</v>
      </c>
      <c r="D27" s="21">
        <v>86.4</v>
      </c>
      <c r="E27" s="21">
        <f>RANK(D27,start2:end2,1)</f>
        <v>7</v>
      </c>
      <c r="F27" s="21">
        <v>21.2</v>
      </c>
      <c r="G27" s="21">
        <f>RANK(F27,start3:end3,1)</f>
        <v>20</v>
      </c>
    </row>
    <row r="28" spans="1:7" ht="12.75">
      <c r="A28" s="22" t="s">
        <v>38</v>
      </c>
      <c r="B28" s="21">
        <v>227.6</v>
      </c>
      <c r="C28" s="21">
        <f>RANK(B28,start1:End1,1)</f>
        <v>21</v>
      </c>
      <c r="D28" s="21">
        <v>111.4</v>
      </c>
      <c r="E28" s="21">
        <f>RANK(D28,start2:end2,1)</f>
        <v>18</v>
      </c>
      <c r="F28" s="21">
        <v>26</v>
      </c>
      <c r="G28" s="21">
        <f>RANK(F28,start3:end3,1)</f>
        <v>27</v>
      </c>
    </row>
    <row r="29" spans="1:7" ht="12.75">
      <c r="A29" s="22" t="s">
        <v>42</v>
      </c>
      <c r="B29" s="21">
        <v>302</v>
      </c>
      <c r="C29" s="21">
        <f>RANK(B29,start1:End1,1)</f>
        <v>31</v>
      </c>
      <c r="D29" s="21">
        <v>72.8</v>
      </c>
      <c r="E29" s="21">
        <f>RANK(D29,start2:end2,1)</f>
        <v>2</v>
      </c>
      <c r="F29" s="21">
        <v>19.3</v>
      </c>
      <c r="G29" s="21">
        <f>RANK(F29,start3:end3,1)</f>
        <v>12</v>
      </c>
    </row>
    <row r="30" spans="1:7" ht="12.75">
      <c r="A30" s="22" t="s">
        <v>30</v>
      </c>
      <c r="B30" s="21">
        <v>231.2</v>
      </c>
      <c r="C30" s="21">
        <f>RANK(B30,start1:End1,1)</f>
        <v>22</v>
      </c>
      <c r="D30" s="21">
        <v>110.8</v>
      </c>
      <c r="E30" s="21">
        <f>RANK(D30,start2:end2,1)</f>
        <v>16</v>
      </c>
      <c r="F30" s="21">
        <v>19.2</v>
      </c>
      <c r="G30" s="21">
        <f>RANK(F30,start3:end3,1)</f>
        <v>11</v>
      </c>
    </row>
    <row r="31" spans="1:7" ht="12.75">
      <c r="A31" s="22" t="s">
        <v>8</v>
      </c>
      <c r="B31" s="21">
        <v>197.5</v>
      </c>
      <c r="C31" s="21">
        <f>RANK(B31,start1:End1,1)</f>
        <v>9</v>
      </c>
      <c r="D31" s="21">
        <v>143.3</v>
      </c>
      <c r="E31" s="21">
        <f>RANK(D31,start2:end2,1)</f>
        <v>30</v>
      </c>
      <c r="F31" s="21">
        <v>20</v>
      </c>
      <c r="G31" s="21">
        <f>RANK(F31,start3:end3,1)</f>
        <v>15</v>
      </c>
    </row>
    <row r="32" spans="1:7" ht="12.75">
      <c r="A32" s="22" t="s">
        <v>5</v>
      </c>
      <c r="B32" s="21">
        <v>242.6</v>
      </c>
      <c r="C32" s="21">
        <f>RANK(B32,start1:End1,1)</f>
        <v>27</v>
      </c>
      <c r="D32" s="21">
        <v>101.8</v>
      </c>
      <c r="E32" s="21">
        <f>RANK(D32,start2:end2,1)</f>
        <v>11</v>
      </c>
      <c r="F32" s="21">
        <v>19</v>
      </c>
      <c r="G32" s="21">
        <f>RANK(F32,start3:end3,1)</f>
        <v>10</v>
      </c>
    </row>
    <row r="33" spans="1:7" ht="12.75">
      <c r="A33" s="22" t="s">
        <v>13</v>
      </c>
      <c r="B33" s="21">
        <v>298</v>
      </c>
      <c r="C33" s="21">
        <f>RANK(B33,start1:End1,1)</f>
        <v>30</v>
      </c>
      <c r="D33" s="21">
        <v>112.2</v>
      </c>
      <c r="E33" s="21">
        <f>RANK(D33,start2:end2,1)</f>
        <v>19</v>
      </c>
      <c r="F33" s="21">
        <v>18.4</v>
      </c>
      <c r="G33" s="21">
        <f>RANK(F33,start3:end3,1)</f>
        <v>9</v>
      </c>
    </row>
  </sheetData>
  <mergeCells count="3">
    <mergeCell ref="B1:C1"/>
    <mergeCell ref="D1:E1"/>
    <mergeCell ref="F1:G1"/>
  </mergeCells>
  <hyperlinks>
    <hyperlink ref="B1" r:id="rId1" tooltip="Net passing yards per game" display="http://espn.go.com/nfl/statistics/team/_/stat/total/sort/netPassingYardsPerGame/position/defense"/>
    <hyperlink ref="D1" r:id="rId2" tooltip="Rushing yards per game" display="http://espn.go.com/nfl/statistics/team/_/stat/total/sort/rushingYardsPerGame/position/defense/order/false"/>
    <hyperlink ref="F1" r:id="rId3" tooltip="Points per game" display="http://espn.go.com/nfl/statistics/team/_/stat/total/sort/totalPointsPerGame/position/defense"/>
    <hyperlink ref="A26" r:id="rId4" display="http://espn.go.com/nfl/team/_/name/pit/pittsburgh-steelers"/>
    <hyperlink ref="A29" r:id="rId5" display="http://espn.go.com/nfl/team/_/name/sea/seattle-seahawks"/>
    <hyperlink ref="A7" r:id="rId6" display="http://espn.go.com/nfl/team/_/name/chi/chicago-bears"/>
    <hyperlink ref="A23" r:id="rId7" display="http://espn.go.com/nfl/team/_/name/nyj/new-york-jets"/>
    <hyperlink ref="A14" r:id="rId8" display="http://espn.go.com/nfl/team/_/name/hou/houston-texans"/>
    <hyperlink ref="A17" r:id="rId9" display="http://espn.go.com/nfl/team/_/name/kc/kansas-city-chiefs"/>
    <hyperlink ref="A27" r:id="rId10" display="http://espn.go.com/nfl/team/_/name/sd/san-diego-chargers"/>
    <hyperlink ref="A3" r:id="rId11" display="http://espn.go.com/nfl/team/_/name/atl/atlanta-falcons"/>
    <hyperlink ref="A22" r:id="rId12" display="http://espn.go.com/nfl/team/_/name/nyg/new-york-giants"/>
    <hyperlink ref="A4" r:id="rId13" display="http://espn.go.com/nfl/team/_/name/bal/baltimore-ravens"/>
    <hyperlink ref="A32" r:id="rId14" display="http://espn.go.com/nfl/team/_/name/ten/tennessee-titans"/>
    <hyperlink ref="A10" r:id="rId15" display="http://espn.go.com/nfl/team/_/name/dal/dallas-cowboys"/>
    <hyperlink ref="A16" r:id="rId16" display="http://espn.go.com/nfl/team/_/name/jac/jacksonville-jaguars"/>
    <hyperlink ref="A19" r:id="rId17" display="http://espn.go.com/nfl/team/_/name/min/minnesota-vikings"/>
    <hyperlink ref="A13" r:id="rId18" display="http://espn.go.com/nfl/team/_/name/gb/green-bay-packers"/>
    <hyperlink ref="A30" r:id="rId19" display="http://espn.go.com/nfl/team/_/name/stl/st-louis-rams"/>
    <hyperlink ref="A8" r:id="rId20" display="http://espn.go.com/nfl/team/_/name/cin/cincinnati-bengals"/>
    <hyperlink ref="A28" r:id="rId21" display="http://espn.go.com/nfl/team/_/name/sf/san-francisco-49ers"/>
    <hyperlink ref="A33" r:id="rId22" display="http://espn.go.com/nfl/team/_/name/wsh/washington-redskins"/>
    <hyperlink ref="A20" r:id="rId23" display="http://espn.go.com/nfl/team/_/name/ne/new-england-patriots"/>
    <hyperlink ref="A18" r:id="rId24" display="http://espn.go.com/nfl/team/_/name/mia/miami-dolphins"/>
    <hyperlink ref="A21" r:id="rId25" display="http://espn.go.com/nfl/team/_/name/no/new-orleans-saints"/>
    <hyperlink ref="A9" r:id="rId26" display="http://espn.go.com/nfl/team/_/name/cle/cleveland-browns"/>
    <hyperlink ref="A25" r:id="rId27" display="http://espn.go.com/nfl/team/_/name/phi/philadelphia-eagles"/>
    <hyperlink ref="A11" r:id="rId28" display="http://espn.go.com/nfl/team/_/name/den/denver-broncos"/>
    <hyperlink ref="A12" r:id="rId29" display="http://espn.go.com/nfl/team/_/name/det/detroit-lions"/>
    <hyperlink ref="A6" r:id="rId30" display="http://espn.go.com/nfl/team/_/name/car/carolina-panthers"/>
    <hyperlink ref="A2" r:id="rId31" display="http://espn.go.com/nfl/team/_/name/ari/arizona-cardinals"/>
    <hyperlink ref="A15" r:id="rId32" display="http://espn.go.com/nfl/team/_/name/ind/indianapolis-colts"/>
    <hyperlink ref="A31" r:id="rId33" display="http://espn.go.com/nfl/team/_/name/tb/tampa-bay-buccaneers"/>
    <hyperlink ref="A24" r:id="rId34" display="http://espn.go.com/nfl/team/_/name/oak/oakland-raiders"/>
    <hyperlink ref="A5" r:id="rId35" display="http://espn.go.com/nfl/team/_/name/buf/buffalo-bills"/>
  </hyperlinks>
  <printOptions/>
  <pageMargins left="0.75" right="0.75" top="1" bottom="1" header="0.5" footer="0.5"/>
  <pageSetup horizontalDpi="300" verticalDpi="300" orientation="portrait" r:id="rId36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="85" zoomScaleNormal="85" workbookViewId="0" topLeftCell="A1">
      <selection activeCell="C4" sqref="C4:C35"/>
    </sheetView>
  </sheetViews>
  <sheetFormatPr defaultColWidth="9.140625" defaultRowHeight="12.75"/>
  <sheetData>
    <row r="1" ht="12.75" customHeight="1"/>
    <row r="2" spans="1:7" ht="12.75" customHeight="1">
      <c r="A2" s="21"/>
      <c r="B2" s="54" t="s">
        <v>63</v>
      </c>
      <c r="C2" s="54"/>
      <c r="D2" s="21"/>
      <c r="E2" s="54" t="s">
        <v>64</v>
      </c>
      <c r="F2" s="54"/>
      <c r="G2" s="11"/>
    </row>
    <row r="3" spans="1:6" ht="12.75" customHeight="1">
      <c r="A3" s="21" t="s">
        <v>49</v>
      </c>
      <c r="B3" s="22" t="s">
        <v>46</v>
      </c>
      <c r="C3" s="23" t="s">
        <v>53</v>
      </c>
      <c r="D3" s="23"/>
      <c r="E3" s="22" t="s">
        <v>46</v>
      </c>
      <c r="F3" s="23" t="s">
        <v>53</v>
      </c>
    </row>
    <row r="4" spans="1:6" ht="12.75">
      <c r="A4" s="22" t="s">
        <v>21</v>
      </c>
      <c r="B4" s="21">
        <v>29.5</v>
      </c>
      <c r="C4" s="24">
        <f>RANK(B4,Begin5:stop5,0)</f>
        <v>27</v>
      </c>
      <c r="D4" s="28"/>
      <c r="E4" s="21">
        <v>45.2</v>
      </c>
      <c r="F4" s="29">
        <f>RANK(E4,Top1:Bottom1,1)</f>
        <v>30</v>
      </c>
    </row>
    <row r="5" spans="1:6" ht="12.75">
      <c r="A5" s="22" t="s">
        <v>4</v>
      </c>
      <c r="B5" s="21">
        <v>46.3</v>
      </c>
      <c r="C5" s="24">
        <f>RANK(B5,Begin5:stop5,0)</f>
        <v>3</v>
      </c>
      <c r="D5" s="28"/>
      <c r="E5" s="21">
        <v>38.3</v>
      </c>
      <c r="F5" s="29">
        <f>RANK(E5,Top1:Bottom1,1)</f>
        <v>16</v>
      </c>
    </row>
    <row r="6" spans="1:6" ht="12.75" customHeight="1">
      <c r="A6" s="22" t="s">
        <v>10</v>
      </c>
      <c r="B6" s="21">
        <v>45.7</v>
      </c>
      <c r="C6" s="24">
        <f>RANK(B6,Begin5:stop5,0)</f>
        <v>5</v>
      </c>
      <c r="D6" s="28"/>
      <c r="E6" s="21">
        <v>26.6</v>
      </c>
      <c r="F6" s="29">
        <f>RANK(E6,Top1:Bottom1,1)</f>
        <v>1</v>
      </c>
    </row>
    <row r="7" spans="1:6" ht="12.75">
      <c r="A7" s="22" t="s">
        <v>17</v>
      </c>
      <c r="B7" s="21">
        <v>26.3</v>
      </c>
      <c r="C7" s="24">
        <f>RANK(B7,Begin5:stop5,0)</f>
        <v>30</v>
      </c>
      <c r="D7" s="28"/>
      <c r="E7" s="21">
        <v>48.5</v>
      </c>
      <c r="F7" s="29">
        <f>RANK(E7,Top1:Bottom1,1)</f>
        <v>31</v>
      </c>
    </row>
    <row r="8" spans="1:6" ht="12.75">
      <c r="A8" s="22" t="s">
        <v>22</v>
      </c>
      <c r="B8" s="21">
        <v>29.7</v>
      </c>
      <c r="C8" s="24">
        <f>RANK(B8,Begin5:stop5,0)</f>
        <v>26</v>
      </c>
      <c r="D8" s="28"/>
      <c r="E8" s="21">
        <v>36.5</v>
      </c>
      <c r="F8" s="29">
        <f>RANK(E8,Top1:Bottom1,1)</f>
        <v>13</v>
      </c>
    </row>
    <row r="9" spans="1:6" ht="12.75">
      <c r="A9" s="22" t="s">
        <v>15</v>
      </c>
      <c r="B9" s="21">
        <v>21</v>
      </c>
      <c r="C9" s="24">
        <f>RANK(B9,Begin5:stop5,0)</f>
        <v>32</v>
      </c>
      <c r="D9" s="28"/>
      <c r="E9" s="21">
        <v>29.9</v>
      </c>
      <c r="F9" s="29">
        <f>RANK(E9,Top1:Bottom1,1)</f>
        <v>3</v>
      </c>
    </row>
    <row r="10" spans="1:6" ht="12.75">
      <c r="A10" s="22" t="s">
        <v>47</v>
      </c>
      <c r="B10" s="21">
        <v>33.8</v>
      </c>
      <c r="C10" s="24">
        <f>RANK(B10,Begin5:stop5,0)</f>
        <v>25</v>
      </c>
      <c r="D10" s="28"/>
      <c r="E10" s="21">
        <v>40.6</v>
      </c>
      <c r="F10" s="29">
        <f>RANK(E10,Top1:Bottom1,1)</f>
        <v>22</v>
      </c>
    </row>
    <row r="11" spans="1:6" ht="12.75">
      <c r="A11" s="22" t="s">
        <v>9</v>
      </c>
      <c r="B11" s="21">
        <v>39.4</v>
      </c>
      <c r="C11" s="24">
        <f>RANK(B11,Begin5:stop5,0)</f>
        <v>16</v>
      </c>
      <c r="D11" s="28"/>
      <c r="E11" s="21">
        <v>41.4</v>
      </c>
      <c r="F11" s="29">
        <f>RANK(E11,Top1:Bottom1,1)</f>
        <v>24</v>
      </c>
    </row>
    <row r="12" spans="1:6" ht="12.75">
      <c r="A12" s="22" t="s">
        <v>39</v>
      </c>
      <c r="B12" s="21">
        <v>43.1</v>
      </c>
      <c r="C12" s="24">
        <f>RANK(B12,Begin5:stop5,0)</f>
        <v>8</v>
      </c>
      <c r="D12" s="28"/>
      <c r="E12" s="21">
        <v>26.7</v>
      </c>
      <c r="F12" s="29">
        <f>RANK(E12,Top1:Bottom1,1)</f>
        <v>2</v>
      </c>
    </row>
    <row r="13" spans="1:6" ht="12.75">
      <c r="A13" s="22" t="s">
        <v>19</v>
      </c>
      <c r="B13" s="21">
        <v>41.1</v>
      </c>
      <c r="C13" s="24">
        <f>RANK(B13,Begin5:stop5,0)</f>
        <v>12</v>
      </c>
      <c r="D13" s="28"/>
      <c r="E13" s="21">
        <v>43.3</v>
      </c>
      <c r="F13" s="29">
        <f>RANK(E13,Top1:Bottom1,1)</f>
        <v>29</v>
      </c>
    </row>
    <row r="14" spans="1:6" ht="12.75">
      <c r="A14" s="22" t="s">
        <v>14</v>
      </c>
      <c r="B14" s="21">
        <v>40.8</v>
      </c>
      <c r="C14" s="24">
        <f>RANK(B14,Begin5:stop5,0)</f>
        <v>13</v>
      </c>
      <c r="D14" s="28"/>
      <c r="E14" s="21">
        <v>40</v>
      </c>
      <c r="F14" s="29">
        <f>RANK(E14,Top1:Bottom1,1)</f>
        <v>18</v>
      </c>
    </row>
    <row r="15" spans="1:6" ht="12.75">
      <c r="A15" s="22" t="s">
        <v>2</v>
      </c>
      <c r="B15" s="21">
        <v>39.3</v>
      </c>
      <c r="C15" s="24">
        <f>RANK(B15,Begin5:stop5,0)</f>
        <v>17</v>
      </c>
      <c r="D15" s="28"/>
      <c r="E15" s="21">
        <v>39.7</v>
      </c>
      <c r="F15" s="29">
        <f>RANK(E15,Top1:Bottom1,1)</f>
        <v>17</v>
      </c>
    </row>
    <row r="16" spans="1:6" ht="12.75">
      <c r="A16" s="22" t="s">
        <v>12</v>
      </c>
      <c r="B16" s="21">
        <v>41.4</v>
      </c>
      <c r="C16" s="24">
        <f>RANK(B16,Begin5:stop5,0)</f>
        <v>11</v>
      </c>
      <c r="D16" s="28"/>
      <c r="E16" s="21">
        <v>33.9</v>
      </c>
      <c r="F16" s="29">
        <f>RANK(E16,Top1:Bottom1,1)</f>
        <v>9</v>
      </c>
    </row>
    <row r="17" spans="1:6" ht="12.75">
      <c r="A17" s="22" t="s">
        <v>37</v>
      </c>
      <c r="B17" s="21">
        <v>45.3</v>
      </c>
      <c r="C17" s="24">
        <f>RANK(B17,Begin5:stop5,0)</f>
        <v>6</v>
      </c>
      <c r="D17" s="28"/>
      <c r="E17" s="21">
        <v>40</v>
      </c>
      <c r="F17" s="29">
        <f>RANK(E17,Top1:Bottom1,1)</f>
        <v>18</v>
      </c>
    </row>
    <row r="18" spans="1:6" ht="12.75">
      <c r="A18" s="22" t="s">
        <v>11</v>
      </c>
      <c r="B18" s="21">
        <v>42.9</v>
      </c>
      <c r="C18" s="24">
        <f>RANK(B18,Begin5:stop5,0)</f>
        <v>9</v>
      </c>
      <c r="D18" s="28"/>
      <c r="E18" s="21">
        <v>42.3</v>
      </c>
      <c r="F18" s="29">
        <f>RANK(E18,Top1:Bottom1,1)</f>
        <v>25</v>
      </c>
    </row>
    <row r="19" spans="1:6" ht="12.75">
      <c r="A19" s="22" t="s">
        <v>6</v>
      </c>
      <c r="B19" s="21">
        <v>28</v>
      </c>
      <c r="C19" s="24">
        <f>RANK(B19,Begin5:stop5,0)</f>
        <v>29</v>
      </c>
      <c r="D19" s="28"/>
      <c r="E19" s="21">
        <v>32.3</v>
      </c>
      <c r="F19" s="29">
        <f>RANK(E19,Top1:Bottom1,1)</f>
        <v>7</v>
      </c>
    </row>
    <row r="20" spans="1:6" ht="12.75">
      <c r="A20" s="22" t="s">
        <v>43</v>
      </c>
      <c r="B20" s="21">
        <v>50.8</v>
      </c>
      <c r="C20" s="24">
        <f>RANK(B20,Begin5:stop5,0)</f>
        <v>2</v>
      </c>
      <c r="D20" s="28"/>
      <c r="E20" s="21">
        <v>38</v>
      </c>
      <c r="F20" s="29">
        <f>RANK(E20,Top1:Bottom1,1)</f>
        <v>15</v>
      </c>
    </row>
    <row r="21" spans="1:6" ht="12.75">
      <c r="A21" s="22" t="s">
        <v>3</v>
      </c>
      <c r="B21" s="21">
        <v>37.7</v>
      </c>
      <c r="C21" s="24">
        <f>RANK(B21,Begin5:stop5,0)</f>
        <v>19</v>
      </c>
      <c r="D21" s="28"/>
      <c r="E21" s="21">
        <v>31.4</v>
      </c>
      <c r="F21" s="29">
        <f>RANK(E21,Top1:Bottom1,1)</f>
        <v>6</v>
      </c>
    </row>
    <row r="22" spans="1:6" ht="12.75">
      <c r="A22" s="22" t="s">
        <v>44</v>
      </c>
      <c r="B22" s="21">
        <v>55.3</v>
      </c>
      <c r="C22" s="24">
        <f>RANK(B22,Begin5:stop5,0)</f>
        <v>1</v>
      </c>
      <c r="D22" s="28"/>
      <c r="E22" s="21">
        <v>54.7</v>
      </c>
      <c r="F22" s="29">
        <f>RANK(E22,Top1:Bottom1,1)</f>
        <v>32</v>
      </c>
    </row>
    <row r="23" spans="1:6" ht="12.75">
      <c r="A23" s="22" t="s">
        <v>16</v>
      </c>
      <c r="B23" s="21">
        <v>45.9</v>
      </c>
      <c r="C23" s="24">
        <f>RANK(B23,Begin5:stop5,0)</f>
        <v>4</v>
      </c>
      <c r="D23" s="28"/>
      <c r="E23" s="21">
        <v>40.3</v>
      </c>
      <c r="F23" s="29">
        <f>RANK(E23,Top1:Bottom1,1)</f>
        <v>21</v>
      </c>
    </row>
    <row r="24" spans="1:6" ht="12.75">
      <c r="A24" s="22" t="s">
        <v>29</v>
      </c>
      <c r="B24" s="21">
        <v>34.9</v>
      </c>
      <c r="C24" s="24">
        <f>RANK(B24,Begin5:stop5,0)</f>
        <v>23</v>
      </c>
      <c r="D24" s="28"/>
      <c r="E24" s="21">
        <v>30.8</v>
      </c>
      <c r="F24" s="29">
        <f>RANK(E24,Top1:Bottom1,1)</f>
        <v>5</v>
      </c>
    </row>
    <row r="25" spans="1:6" ht="12.75">
      <c r="A25" s="22" t="s">
        <v>31</v>
      </c>
      <c r="B25" s="21">
        <v>37.3</v>
      </c>
      <c r="C25" s="24">
        <f>RANK(B25,Begin5:stop5,0)</f>
        <v>20</v>
      </c>
      <c r="D25" s="28"/>
      <c r="E25" s="21">
        <v>42.9</v>
      </c>
      <c r="F25" s="29">
        <f>RANK(E25,Top1:Bottom1,1)</f>
        <v>26</v>
      </c>
    </row>
    <row r="26" spans="1:6" ht="12.75">
      <c r="A26" s="22" t="s">
        <v>20</v>
      </c>
      <c r="B26" s="21">
        <v>34.2</v>
      </c>
      <c r="C26" s="24">
        <f>RANK(B26,Begin5:stop5,0)</f>
        <v>24</v>
      </c>
      <c r="D26" s="28"/>
      <c r="E26" s="21">
        <v>41.3</v>
      </c>
      <c r="F26" s="29">
        <f>RANK(E26,Top1:Bottom1,1)</f>
        <v>23</v>
      </c>
    </row>
    <row r="27" spans="1:6" ht="12.75">
      <c r="A27" s="22" t="s">
        <v>7</v>
      </c>
      <c r="B27" s="21">
        <v>36.4</v>
      </c>
      <c r="C27" s="24">
        <f>RANK(B27,Begin5:stop5,0)</f>
        <v>21</v>
      </c>
      <c r="D27" s="28"/>
      <c r="E27" s="21">
        <v>42.9</v>
      </c>
      <c r="F27" s="29">
        <f>RANK(E27,Top1:Bottom1,1)</f>
        <v>26</v>
      </c>
    </row>
    <row r="28" spans="1:6" ht="12.75">
      <c r="A28" s="22" t="s">
        <v>45</v>
      </c>
      <c r="B28" s="21">
        <v>28.6</v>
      </c>
      <c r="C28" s="24">
        <f>RANK(B28,Begin5:stop5,0)</f>
        <v>28</v>
      </c>
      <c r="D28" s="28"/>
      <c r="E28" s="21">
        <v>36.4</v>
      </c>
      <c r="F28" s="29">
        <f>RANK(E28,Top1:Bottom1,1)</f>
        <v>12</v>
      </c>
    </row>
    <row r="29" spans="1:6" ht="12.75">
      <c r="A29" s="22" t="s">
        <v>18</v>
      </c>
      <c r="B29" s="21">
        <v>40.7</v>
      </c>
      <c r="C29" s="24">
        <f>RANK(B29,Begin5:stop5,0)</f>
        <v>14</v>
      </c>
      <c r="D29" s="28"/>
      <c r="E29" s="21">
        <v>36.5</v>
      </c>
      <c r="F29" s="29">
        <f>RANK(E29,Top1:Bottom1,1)</f>
        <v>13</v>
      </c>
    </row>
    <row r="30" spans="1:6" ht="18.75">
      <c r="A30" s="22" t="s">
        <v>38</v>
      </c>
      <c r="B30" s="21">
        <v>36.4</v>
      </c>
      <c r="C30" s="24">
        <f>RANK(B30,Begin5:stop5,0)</f>
        <v>21</v>
      </c>
      <c r="D30" s="28"/>
      <c r="E30" s="21">
        <v>40</v>
      </c>
      <c r="F30" s="29">
        <f>RANK(E30,Top1:Bottom1,1)</f>
        <v>18</v>
      </c>
    </row>
    <row r="31" spans="1:6" ht="12.75">
      <c r="A31" s="22" t="s">
        <v>42</v>
      </c>
      <c r="B31" s="21">
        <v>44</v>
      </c>
      <c r="C31" s="24">
        <f>RANK(B31,Begin5:stop5,0)</f>
        <v>7</v>
      </c>
      <c r="D31" s="28"/>
      <c r="E31" s="21">
        <v>43.1</v>
      </c>
      <c r="F31" s="29">
        <f>RANK(E31,Top1:Bottom1,1)</f>
        <v>28</v>
      </c>
    </row>
    <row r="32" spans="1:6" ht="12.75">
      <c r="A32" s="22" t="s">
        <v>30</v>
      </c>
      <c r="B32" s="21">
        <v>39.5</v>
      </c>
      <c r="C32" s="24">
        <f>RANK(B32,Begin5:stop5,0)</f>
        <v>15</v>
      </c>
      <c r="D32" s="28"/>
      <c r="E32" s="21">
        <v>33.8</v>
      </c>
      <c r="F32" s="29">
        <f>RANK(E32,Top1:Bottom1,1)</f>
        <v>8</v>
      </c>
    </row>
    <row r="33" spans="1:6" ht="12.75">
      <c r="A33" s="22" t="s">
        <v>8</v>
      </c>
      <c r="B33" s="21">
        <v>42.9</v>
      </c>
      <c r="C33" s="24">
        <f>RANK(B33,Begin5:stop5,0)</f>
        <v>9</v>
      </c>
      <c r="D33" s="28"/>
      <c r="E33" s="21">
        <v>35.3</v>
      </c>
      <c r="F33" s="29">
        <f>RANK(E33,Top1:Bottom1,1)</f>
        <v>10</v>
      </c>
    </row>
    <row r="34" spans="1:6" ht="12.75">
      <c r="A34" s="22" t="s">
        <v>5</v>
      </c>
      <c r="B34" s="21">
        <v>37.9</v>
      </c>
      <c r="C34" s="24">
        <f>RANK(B34,Begin5:stop5,0)</f>
        <v>18</v>
      </c>
      <c r="D34" s="28"/>
      <c r="E34" s="21">
        <v>30</v>
      </c>
      <c r="F34" s="29">
        <f>RANK(E34,Top1:Bottom1,1)</f>
        <v>4</v>
      </c>
    </row>
    <row r="35" spans="1:6" ht="12.75">
      <c r="A35" s="22" t="s">
        <v>13</v>
      </c>
      <c r="B35" s="21">
        <v>26.2</v>
      </c>
      <c r="C35" s="24">
        <f>RANK(B35,Begin5:stop5,0)</f>
        <v>31</v>
      </c>
      <c r="D35" s="28"/>
      <c r="E35" s="21">
        <v>35.7</v>
      </c>
      <c r="F35" s="29">
        <f>RANK(E35,Top1:Bottom1,1)</f>
        <v>11</v>
      </c>
    </row>
  </sheetData>
  <mergeCells count="2">
    <mergeCell ref="B2:C2"/>
    <mergeCell ref="E2:F2"/>
  </mergeCells>
  <hyperlinks>
    <hyperlink ref="B3" r:id="rId1" tooltip="Percentage of third downs converted" display="http://espn.go.com/nfl/statistics/team/_/stat/downs/sort/thirdDownConvPct"/>
    <hyperlink ref="A5" r:id="rId2" display="http://espn.go.com/nfl/team/_/name/atl/atlanta-falcons"/>
    <hyperlink ref="A6" r:id="rId3" display="http://espn.go.com/nfl/team/_/name/bal/baltimore-ravens"/>
    <hyperlink ref="A13" r:id="rId4" display="http://espn.go.com/nfl/team/_/name/den/denver-broncos"/>
    <hyperlink ref="A32" r:id="rId5" display="http://espn.go.com/nfl/team/_/name/stl/st-louis-rams"/>
    <hyperlink ref="A20" r:id="rId6" display="http://espn.go.com/nfl/team/_/name/mia/miami-dolphins"/>
    <hyperlink ref="A14" r:id="rId7" display="http://espn.go.com/nfl/team/_/name/det/detroit-lions"/>
    <hyperlink ref="A17" r:id="rId8" display="http://espn.go.com/nfl/team/_/name/ind/indianapolis-colts"/>
    <hyperlink ref="A23" r:id="rId9" display="http://espn.go.com/nfl/team/_/name/no/new-orleans-saints"/>
    <hyperlink ref="A18" r:id="rId10" display="http://espn.go.com/nfl/team/_/name/jac/jacksonville-jaguars"/>
    <hyperlink ref="A11" r:id="rId11" display="http://espn.go.com/nfl/team/_/name/cle/cleveland-browns"/>
    <hyperlink ref="A22" r:id="rId12" display="http://espn.go.com/nfl/team/_/name/ne/new-england-patriots"/>
    <hyperlink ref="A10" r:id="rId13" display="http://espn.go.com/nfl/team/_/name/cin/cincinnati-bengals"/>
    <hyperlink ref="A34" r:id="rId14" display="http://espn.go.com/nfl/team/_/name/ten/tennessee-titans"/>
    <hyperlink ref="A26" r:id="rId15" display="http://espn.go.com/nfl/team/_/name/oak/oakland-raiders"/>
    <hyperlink ref="A25" r:id="rId16" display="http://espn.go.com/nfl/team/_/name/nyj/new-york-jets"/>
    <hyperlink ref="A27" r:id="rId17" display="http://espn.go.com/nfl/team/_/name/phi/philadelphia-eagles"/>
    <hyperlink ref="A29" r:id="rId18" display="http://espn.go.com/nfl/team/_/name/sd/san-diego-chargers"/>
    <hyperlink ref="A30" r:id="rId19" display="http://espn.go.com/nfl/team/_/name/sf/san-francisco-49ers"/>
    <hyperlink ref="A33" r:id="rId20" display="http://espn.go.com/nfl/team/_/name/tb/tampa-bay-buccaneers"/>
    <hyperlink ref="A16" r:id="rId21" display="http://espn.go.com/nfl/team/_/name/hou/houston-texans"/>
    <hyperlink ref="A12" r:id="rId22" display="http://espn.go.com/nfl/team/_/name/dal/dallas-cowboys"/>
    <hyperlink ref="A15" r:id="rId23" display="http://espn.go.com/nfl/team/_/name/gb/green-bay-packers"/>
    <hyperlink ref="A24" r:id="rId24" display="http://espn.go.com/nfl/team/_/name/nyg/new-york-giants"/>
    <hyperlink ref="A31" r:id="rId25" display="http://espn.go.com/nfl/team/_/name/sea/seattle-seahawks"/>
    <hyperlink ref="A8" r:id="rId26" display="http://espn.go.com/nfl/team/_/name/car/carolina-panthers"/>
    <hyperlink ref="A21" r:id="rId27" display="http://espn.go.com/nfl/team/_/name/min/minnesota-vikings"/>
    <hyperlink ref="A4" r:id="rId28" display="http://espn.go.com/nfl/team/_/name/ari/arizona-cardinals"/>
    <hyperlink ref="A35" r:id="rId29" display="http://espn.go.com/nfl/team/_/name/wsh/washington-redskins"/>
    <hyperlink ref="A7" r:id="rId30" display="http://espn.go.com/nfl/team/_/name/buf/buffalo-bills"/>
    <hyperlink ref="A19" r:id="rId31" display="http://espn.go.com/nfl/team/_/name/kc/kansas-city-chiefs"/>
    <hyperlink ref="A28" r:id="rId32" display="http://espn.go.com/nfl/team/_/name/pit/pittsburgh-steelers"/>
    <hyperlink ref="A9" r:id="rId33" display="http://espn.go.com/nfl/team/_/name/chi/chicago-bears"/>
    <hyperlink ref="E3" r:id="rId34" tooltip="Percentage of third downs converted" display="http://espn.go.com/nfl/statistics/team/_/stat/downs/sort/thirdDownConvPct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85" zoomScaleNormal="85" workbookViewId="0" topLeftCell="A1">
      <selection activeCell="F34" sqref="F34"/>
    </sheetView>
  </sheetViews>
  <sheetFormatPr defaultColWidth="9.140625" defaultRowHeight="12.75"/>
  <cols>
    <col min="1" max="16384" width="9.140625" style="1" customWidth="1"/>
  </cols>
  <sheetData>
    <row r="1" spans="1:5" ht="12.75" customHeight="1">
      <c r="A1" s="21"/>
      <c r="B1" s="54" t="s">
        <v>51</v>
      </c>
      <c r="C1" s="54"/>
      <c r="D1" s="54" t="s">
        <v>52</v>
      </c>
      <c r="E1" s="54"/>
    </row>
    <row r="2" spans="1:5" ht="12.75">
      <c r="A2" s="21" t="s">
        <v>49</v>
      </c>
      <c r="B2" s="22" t="s">
        <v>50</v>
      </c>
      <c r="C2" s="23" t="s">
        <v>53</v>
      </c>
      <c r="D2" s="22" t="s">
        <v>50</v>
      </c>
      <c r="E2" s="23" t="s">
        <v>53</v>
      </c>
    </row>
    <row r="3" spans="1:5" ht="12.75">
      <c r="A3" s="22" t="s">
        <v>21</v>
      </c>
      <c r="B3" s="21">
        <v>11</v>
      </c>
      <c r="C3" s="24">
        <f>RANK(B3,Begin1:Stop1,0)</f>
        <v>9</v>
      </c>
      <c r="D3" s="21">
        <v>14</v>
      </c>
      <c r="E3" s="24">
        <f>RANK(D3,Begin2:Stop2,1)</f>
        <v>29</v>
      </c>
    </row>
    <row r="4" spans="1:5" ht="12.75">
      <c r="A4" s="22" t="s">
        <v>4</v>
      </c>
      <c r="B4" s="21">
        <v>13</v>
      </c>
      <c r="C4" s="24">
        <f>RANK(B4,Begin1:Stop1,0)</f>
        <v>3</v>
      </c>
      <c r="D4" s="21">
        <v>6</v>
      </c>
      <c r="E4" s="24">
        <f>RANK(D4,Begin2:Stop2,1)</f>
        <v>8</v>
      </c>
    </row>
    <row r="5" spans="1:5" ht="12.75">
      <c r="A5" s="22" t="s">
        <v>10</v>
      </c>
      <c r="B5" s="21">
        <v>3</v>
      </c>
      <c r="C5" s="24">
        <f>RANK(B5,Begin1:Stop1,0)</f>
        <v>31</v>
      </c>
      <c r="D5" s="21">
        <v>9</v>
      </c>
      <c r="E5" s="24">
        <f>RANK(D5,Begin2:Stop2,1)</f>
        <v>16</v>
      </c>
    </row>
    <row r="6" spans="1:5" ht="12.75">
      <c r="A6" s="22" t="s">
        <v>17</v>
      </c>
      <c r="B6" s="21">
        <v>4</v>
      </c>
      <c r="C6" s="24">
        <f>RANK(B6,Begin1:Stop1,0)</f>
        <v>29</v>
      </c>
      <c r="D6" s="21">
        <v>6</v>
      </c>
      <c r="E6" s="24">
        <f>RANK(D6,Begin2:Stop2,1)</f>
        <v>8</v>
      </c>
    </row>
    <row r="7" spans="1:5" ht="12.75">
      <c r="A7" s="22" t="s">
        <v>22</v>
      </c>
      <c r="B7" s="21">
        <v>12</v>
      </c>
      <c r="C7" s="24">
        <f>RANK(B7,Begin1:Stop1,0)</f>
        <v>4</v>
      </c>
      <c r="D7" s="21">
        <v>16</v>
      </c>
      <c r="E7" s="24">
        <f>RANK(D7,Begin2:Stop2,1)</f>
        <v>32</v>
      </c>
    </row>
    <row r="8" spans="1:5" ht="12.75">
      <c r="A8" s="22" t="s">
        <v>15</v>
      </c>
      <c r="B8" s="21">
        <v>14</v>
      </c>
      <c r="C8" s="24">
        <f>RANK(B8,Begin1:Stop1,0)</f>
        <v>1</v>
      </c>
      <c r="D8" s="21">
        <v>12</v>
      </c>
      <c r="E8" s="24">
        <f>RANK(D8,Begin2:Stop2,1)</f>
        <v>27</v>
      </c>
    </row>
    <row r="9" spans="1:5" ht="12.75">
      <c r="A9" s="22" t="s">
        <v>47</v>
      </c>
      <c r="B9" s="21">
        <v>12</v>
      </c>
      <c r="C9" s="24">
        <f>RANK(B9,Begin1:Stop1,0)</f>
        <v>4</v>
      </c>
      <c r="D9" s="21">
        <v>10</v>
      </c>
      <c r="E9" s="24">
        <f>RANK(D9,Begin2:Stop2,1)</f>
        <v>20</v>
      </c>
    </row>
    <row r="10" spans="1:5" ht="12.75">
      <c r="A10" s="22" t="s">
        <v>9</v>
      </c>
      <c r="B10" s="21">
        <v>7</v>
      </c>
      <c r="C10" s="24">
        <f>RANK(B10,Begin1:Stop1,0)</f>
        <v>21</v>
      </c>
      <c r="D10" s="21">
        <v>9</v>
      </c>
      <c r="E10" s="24">
        <f>RANK(D10,Begin2:Stop2,1)</f>
        <v>16</v>
      </c>
    </row>
    <row r="11" spans="1:5" ht="12.75">
      <c r="A11" s="22" t="s">
        <v>39</v>
      </c>
      <c r="B11" s="21">
        <v>3</v>
      </c>
      <c r="C11" s="24">
        <f>RANK(B11,Begin1:Stop1,0)</f>
        <v>31</v>
      </c>
      <c r="D11" s="21">
        <v>7</v>
      </c>
      <c r="E11" s="24">
        <f>RANK(D11,Begin2:Stop2,1)</f>
        <v>11</v>
      </c>
    </row>
    <row r="12" spans="1:5" ht="12.75">
      <c r="A12" s="22" t="s">
        <v>19</v>
      </c>
      <c r="B12" s="21">
        <v>6</v>
      </c>
      <c r="C12" s="24">
        <f>RANK(B12,Begin1:Stop1,0)</f>
        <v>24</v>
      </c>
      <c r="D12" s="21">
        <v>6</v>
      </c>
      <c r="E12" s="24">
        <f>RANK(D12,Begin2:Stop2,1)</f>
        <v>8</v>
      </c>
    </row>
    <row r="13" spans="1:5" ht="12.75">
      <c r="A13" s="22" t="s">
        <v>14</v>
      </c>
      <c r="B13" s="21">
        <v>14</v>
      </c>
      <c r="C13" s="24">
        <f>RANK(B13,Begin1:Stop1,0)</f>
        <v>1</v>
      </c>
      <c r="D13" s="21">
        <v>11</v>
      </c>
      <c r="E13" s="24">
        <f>RANK(D13,Begin2:Stop2,1)</f>
        <v>25</v>
      </c>
    </row>
    <row r="14" spans="1:5" ht="12.75">
      <c r="A14" s="22" t="s">
        <v>2</v>
      </c>
      <c r="B14" s="21">
        <v>8</v>
      </c>
      <c r="C14" s="24">
        <f>RANK(B14,Begin1:Stop1,0)</f>
        <v>15</v>
      </c>
      <c r="D14" s="21">
        <v>10</v>
      </c>
      <c r="E14" s="24">
        <f>RANK(D14,Begin2:Stop2,1)</f>
        <v>20</v>
      </c>
    </row>
    <row r="15" spans="1:5" ht="12.75">
      <c r="A15" s="22" t="s">
        <v>12</v>
      </c>
      <c r="B15" s="21">
        <v>6</v>
      </c>
      <c r="C15" s="24">
        <f>RANK(B15,Begin1:Stop1,0)</f>
        <v>24</v>
      </c>
      <c r="D15" s="21">
        <v>7</v>
      </c>
      <c r="E15" s="24">
        <f>RANK(D15,Begin2:Stop2,1)</f>
        <v>11</v>
      </c>
    </row>
    <row r="16" spans="1:5" ht="12.75">
      <c r="A16" s="22" t="s">
        <v>37</v>
      </c>
      <c r="B16" s="21">
        <v>7</v>
      </c>
      <c r="C16" s="24">
        <f>RANK(B16,Begin1:Stop1,0)</f>
        <v>21</v>
      </c>
      <c r="D16" s="21">
        <v>5</v>
      </c>
      <c r="E16" s="24">
        <f>RANK(D16,Begin2:Stop2,1)</f>
        <v>6</v>
      </c>
    </row>
    <row r="17" spans="1:5" ht="12.75">
      <c r="A17" s="22" t="s">
        <v>11</v>
      </c>
      <c r="B17" s="21">
        <v>7</v>
      </c>
      <c r="C17" s="24">
        <f>RANK(B17,Begin1:Stop1,0)</f>
        <v>21</v>
      </c>
      <c r="D17" s="21">
        <v>10</v>
      </c>
      <c r="E17" s="24">
        <f>RANK(D17,Begin2:Stop2,1)</f>
        <v>20</v>
      </c>
    </row>
    <row r="18" spans="1:5" ht="12.75">
      <c r="A18" s="22" t="s">
        <v>6</v>
      </c>
      <c r="B18" s="21">
        <v>5</v>
      </c>
      <c r="C18" s="24">
        <f>RANK(B18,Begin1:Stop1,0)</f>
        <v>27</v>
      </c>
      <c r="D18" s="21">
        <v>4</v>
      </c>
      <c r="E18" s="24">
        <f>RANK(D18,Begin2:Stop2,1)</f>
        <v>2</v>
      </c>
    </row>
    <row r="19" spans="1:5" ht="12.75">
      <c r="A19" s="22" t="s">
        <v>43</v>
      </c>
      <c r="B19" s="21">
        <v>4</v>
      </c>
      <c r="C19" s="24">
        <f>RANK(B19,Begin1:Stop1,0)</f>
        <v>29</v>
      </c>
      <c r="D19" s="21">
        <v>7</v>
      </c>
      <c r="E19" s="24">
        <f>RANK(D19,Begin2:Stop2,1)</f>
        <v>11</v>
      </c>
    </row>
    <row r="20" spans="1:5" ht="12.75">
      <c r="A20" s="22" t="s">
        <v>3</v>
      </c>
      <c r="B20" s="21">
        <v>6</v>
      </c>
      <c r="C20" s="24">
        <f>RANK(B20,Begin1:Stop1,0)</f>
        <v>24</v>
      </c>
      <c r="D20" s="21">
        <v>10</v>
      </c>
      <c r="E20" s="24">
        <f>RANK(D20,Begin2:Stop2,1)</f>
        <v>20</v>
      </c>
    </row>
    <row r="21" spans="1:5" ht="12.75">
      <c r="A21" s="22" t="s">
        <v>44</v>
      </c>
      <c r="B21" s="21">
        <v>8</v>
      </c>
      <c r="C21" s="24">
        <f>RANK(B21,Begin1:Stop1,0)</f>
        <v>15</v>
      </c>
      <c r="D21" s="21">
        <v>4</v>
      </c>
      <c r="E21" s="24">
        <f>RANK(D21,Begin2:Stop2,1)</f>
        <v>2</v>
      </c>
    </row>
    <row r="22" spans="1:5" ht="12.75">
      <c r="A22" s="22" t="s">
        <v>16</v>
      </c>
      <c r="B22" s="21">
        <v>8</v>
      </c>
      <c r="C22" s="24">
        <f>RANK(B22,Begin1:Stop1,0)</f>
        <v>15</v>
      </c>
      <c r="D22" s="21">
        <v>9</v>
      </c>
      <c r="E22" s="24">
        <f>RANK(D22,Begin2:Stop2,1)</f>
        <v>16</v>
      </c>
    </row>
    <row r="23" spans="1:5" ht="12.75">
      <c r="A23" s="22" t="s">
        <v>29</v>
      </c>
      <c r="B23" s="21">
        <v>11</v>
      </c>
      <c r="C23" s="24">
        <f>RANK(B23,Begin1:Stop1,0)</f>
        <v>9</v>
      </c>
      <c r="D23" s="21">
        <v>15</v>
      </c>
      <c r="E23" s="24">
        <f>RANK(D23,Begin2:Stop2,1)</f>
        <v>30</v>
      </c>
    </row>
    <row r="24" spans="1:5" ht="12.75">
      <c r="A24" s="22" t="s">
        <v>31</v>
      </c>
      <c r="B24" s="21">
        <v>12</v>
      </c>
      <c r="C24" s="24">
        <f>RANK(B24,Begin1:Stop1,0)</f>
        <v>4</v>
      </c>
      <c r="D24" s="21">
        <v>1</v>
      </c>
      <c r="E24" s="24">
        <f>RANK(D24,Begin2:Stop2,1)</f>
        <v>1</v>
      </c>
    </row>
    <row r="25" spans="1:5" ht="12.75">
      <c r="A25" s="22" t="s">
        <v>20</v>
      </c>
      <c r="B25" s="21">
        <v>8</v>
      </c>
      <c r="C25" s="24">
        <f>RANK(B25,Begin1:Stop1,0)</f>
        <v>15</v>
      </c>
      <c r="D25" s="21">
        <v>8</v>
      </c>
      <c r="E25" s="24">
        <f>RANK(D25,Begin2:Stop2,1)</f>
        <v>15</v>
      </c>
    </row>
    <row r="26" spans="1:5" ht="12.75">
      <c r="A26" s="22" t="s">
        <v>7</v>
      </c>
      <c r="B26" s="21">
        <v>11</v>
      </c>
      <c r="C26" s="24">
        <f>RANK(B26,Begin1:Stop1,0)</f>
        <v>9</v>
      </c>
      <c r="D26" s="21">
        <v>4</v>
      </c>
      <c r="E26" s="24">
        <f>RANK(D26,Begin2:Stop2,1)</f>
        <v>2</v>
      </c>
    </row>
    <row r="27" spans="1:5" ht="12.75">
      <c r="A27" s="22" t="s">
        <v>45</v>
      </c>
      <c r="B27" s="21">
        <v>12</v>
      </c>
      <c r="C27" s="24">
        <f>RANK(B27,Begin1:Stop1,0)</f>
        <v>4</v>
      </c>
      <c r="D27" s="21">
        <v>5</v>
      </c>
      <c r="E27" s="24">
        <f>RANK(D27,Begin2:Stop2,1)</f>
        <v>6</v>
      </c>
    </row>
    <row r="28" spans="1:5" ht="12.75">
      <c r="A28" s="22" t="s">
        <v>18</v>
      </c>
      <c r="B28" s="21">
        <v>11</v>
      </c>
      <c r="C28" s="24">
        <f>RANK(B28,Begin1:Stop1,0)</f>
        <v>9</v>
      </c>
      <c r="D28" s="21">
        <v>13</v>
      </c>
      <c r="E28" s="24">
        <f>RANK(D28,Begin2:Stop2,1)</f>
        <v>28</v>
      </c>
    </row>
    <row r="29" spans="1:5" ht="18.75">
      <c r="A29" s="22" t="s">
        <v>38</v>
      </c>
      <c r="B29" s="21">
        <v>5</v>
      </c>
      <c r="C29" s="24">
        <f>RANK(B29,Begin1:Stop1,0)</f>
        <v>27</v>
      </c>
      <c r="D29" s="21">
        <v>15</v>
      </c>
      <c r="E29" s="24">
        <f>RANK(D29,Begin2:Stop2,1)</f>
        <v>30</v>
      </c>
    </row>
    <row r="30" spans="1:5" ht="12.75">
      <c r="A30" s="22" t="s">
        <v>42</v>
      </c>
      <c r="B30" s="21">
        <v>8</v>
      </c>
      <c r="C30" s="24">
        <f>RANK(B30,Begin1:Stop1,0)</f>
        <v>15</v>
      </c>
      <c r="D30" s="21">
        <v>9</v>
      </c>
      <c r="E30" s="24">
        <f>RANK(D30,Begin2:Stop2,1)</f>
        <v>16</v>
      </c>
    </row>
    <row r="31" spans="1:5" ht="12.75">
      <c r="A31" s="22" t="s">
        <v>30</v>
      </c>
      <c r="B31" s="21">
        <v>10</v>
      </c>
      <c r="C31" s="24">
        <f>RANK(B31,Begin1:Stop1,0)</f>
        <v>13</v>
      </c>
      <c r="D31" s="21">
        <v>11</v>
      </c>
      <c r="E31" s="24">
        <f>RANK(D31,Begin2:Stop2,1)</f>
        <v>25</v>
      </c>
    </row>
    <row r="32" spans="1:5" ht="12.75">
      <c r="A32" s="22" t="s">
        <v>8</v>
      </c>
      <c r="B32" s="21">
        <v>12</v>
      </c>
      <c r="C32" s="24">
        <f>RANK(B32,Begin1:Stop1,0)</f>
        <v>4</v>
      </c>
      <c r="D32" s="21">
        <v>7</v>
      </c>
      <c r="E32" s="24">
        <f>RANK(D32,Begin2:Stop2,1)</f>
        <v>11</v>
      </c>
    </row>
    <row r="33" spans="1:5" ht="12.75">
      <c r="A33" s="22" t="s">
        <v>5</v>
      </c>
      <c r="B33" s="21">
        <v>10</v>
      </c>
      <c r="C33" s="24">
        <f>RANK(B33,Begin1:Stop1,0)</f>
        <v>13</v>
      </c>
      <c r="D33" s="21">
        <v>10</v>
      </c>
      <c r="E33" s="24">
        <f>RANK(D33,Begin2:Stop2,1)</f>
        <v>20</v>
      </c>
    </row>
    <row r="34" spans="1:5" ht="12.75">
      <c r="A34" s="22" t="s">
        <v>13</v>
      </c>
      <c r="B34" s="21">
        <v>8</v>
      </c>
      <c r="C34" s="24">
        <f>RANK(B34,Begin1:Stop1,0)</f>
        <v>15</v>
      </c>
      <c r="D34" s="21">
        <v>4</v>
      </c>
      <c r="E34" s="24">
        <f>RANK(D34,Begin2:Stop2,1)</f>
        <v>2</v>
      </c>
    </row>
  </sheetData>
  <mergeCells count="2">
    <mergeCell ref="B1:C1"/>
    <mergeCell ref="D1:E1"/>
  </mergeCells>
  <hyperlinks>
    <hyperlink ref="B2" r:id="rId1" tooltip="Total take-aways" display="http://espn.go.com/nfl/statistics/team/_/stat/givetake/sort/takeTotal"/>
    <hyperlink ref="D2" r:id="rId2" tooltip="Total give-aways" display="http://espn.go.com/nfl/statistics/team/_/stat/givetake/sort/giveTotal"/>
    <hyperlink ref="A26" r:id="rId3" display="http://espn.go.com/nfl/team/_/name/phi/philadelphia-eagles"/>
    <hyperlink ref="A4" r:id="rId4" display="http://espn.go.com/nfl/team/_/name/atl/atlanta-falcons"/>
    <hyperlink ref="A32" r:id="rId5" display="http://espn.go.com/nfl/team/_/name/tb/tampa-bay-buccaneers"/>
    <hyperlink ref="A34" r:id="rId6" display="http://espn.go.com/nfl/team/_/name/wsh/washington-redskins"/>
    <hyperlink ref="A13" r:id="rId7" display="http://espn.go.com/nfl/team/_/name/det/detroit-lions"/>
    <hyperlink ref="A8" r:id="rId8" display="http://espn.go.com/nfl/team/_/name/chi/chicago-bears"/>
    <hyperlink ref="A22" r:id="rId9" display="http://espn.go.com/nfl/team/_/name/no/new-orleans-saints"/>
    <hyperlink ref="A30" r:id="rId10" display="http://espn.go.com/nfl/team/_/name/sea/seattle-seahawks"/>
    <hyperlink ref="A31" r:id="rId11" display="http://espn.go.com/nfl/team/_/name/stl/st-louis-rams"/>
    <hyperlink ref="A14" r:id="rId12" display="http://espn.go.com/nfl/team/_/name/gb/green-bay-packers"/>
    <hyperlink ref="A3" r:id="rId13" display="http://espn.go.com/nfl/team/_/name/ari/arizona-cardinals"/>
    <hyperlink ref="A20" r:id="rId14" display="http://espn.go.com/nfl/team/_/name/min/minnesota-vikings"/>
    <hyperlink ref="A7" r:id="rId15" display="http://espn.go.com/nfl/team/_/name/car/carolina-panthers"/>
    <hyperlink ref="A11" r:id="rId16" display="http://espn.go.com/nfl/team/_/name/dal/dallas-cowboys"/>
    <hyperlink ref="A23" r:id="rId17" display="http://espn.go.com/nfl/team/_/name/nyg/new-york-giants"/>
    <hyperlink ref="A29" r:id="rId18" display="http://espn.go.com/nfl/team/_/name/sf/san-francisco-49ers"/>
    <hyperlink ref="A24" r:id="rId19" display="http://espn.go.com/nfl/team/_/name/nyj/new-york-jets"/>
    <hyperlink ref="A27" r:id="rId20" display="http://espn.go.com/nfl/team/_/name/pit/pittsburgh-steelers"/>
    <hyperlink ref="A21" r:id="rId21" display="http://espn.go.com/nfl/team/_/name/ne/new-england-patriots"/>
    <hyperlink ref="A16" r:id="rId22" display="http://espn.go.com/nfl/team/_/name/ind/indianapolis-colts"/>
    <hyperlink ref="A9" r:id="rId23" display="http://espn.go.com/nfl/team/_/name/cin/cincinnati-bengals"/>
    <hyperlink ref="A18" r:id="rId24" display="http://espn.go.com/nfl/team/_/name/kc/kansas-city-chiefs"/>
    <hyperlink ref="A12" r:id="rId25" display="http://espn.go.com/nfl/team/_/name/den/denver-broncos"/>
    <hyperlink ref="A33" r:id="rId26" display="http://espn.go.com/nfl/team/_/name/ten/tennessee-titans"/>
    <hyperlink ref="A25" r:id="rId27" display="http://espn.go.com/nfl/team/_/name/oak/oakland-raiders"/>
    <hyperlink ref="A15" r:id="rId28" display="http://espn.go.com/nfl/team/_/name/hou/houston-texans"/>
    <hyperlink ref="A28" r:id="rId29" display="http://espn.go.com/nfl/team/_/name/sd/san-diego-chargers"/>
    <hyperlink ref="A6" r:id="rId30" display="http://espn.go.com/nfl/team/_/name/buf/buffalo-bills"/>
    <hyperlink ref="A10" r:id="rId31" display="http://espn.go.com/nfl/team/_/name/cle/cleveland-browns"/>
    <hyperlink ref="A17" r:id="rId32" display="http://espn.go.com/nfl/team/_/name/jac/jacksonville-jaguars"/>
    <hyperlink ref="A19" r:id="rId33" display="http://espn.go.com/nfl/team/_/name/mia/miami-dolphins"/>
    <hyperlink ref="A5" r:id="rId34" display="http://espn.go.com/nfl/team/_/name/bal/baltimore-ravens"/>
  </hyperlinks>
  <printOptions/>
  <pageMargins left="0.75" right="0.75" top="1" bottom="1" header="0.5" footer="0.5"/>
  <pageSetup orientation="portrait" paperSize="9"/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workbookViewId="0" topLeftCell="A1">
      <selection activeCell="B18" sqref="B18"/>
    </sheetView>
  </sheetViews>
  <sheetFormatPr defaultColWidth="9.140625" defaultRowHeight="12.75"/>
  <cols>
    <col min="1" max="1" width="11.28125" style="0" customWidth="1"/>
    <col min="2" max="9" width="9.140625" style="1" customWidth="1"/>
  </cols>
  <sheetData>
    <row r="1" spans="1:11" ht="12.75">
      <c r="A1" s="12"/>
      <c r="D1" s="55" t="s">
        <v>48</v>
      </c>
      <c r="E1" s="55"/>
      <c r="F1" s="55"/>
      <c r="G1" s="55"/>
      <c r="H1" s="55"/>
      <c r="I1" s="55"/>
      <c r="J1" s="14"/>
      <c r="K1" s="14"/>
    </row>
    <row r="2" spans="1:11" ht="18.75">
      <c r="A2" s="12"/>
      <c r="B2" s="15" t="s">
        <v>46</v>
      </c>
      <c r="C2" s="17" t="s">
        <v>60</v>
      </c>
      <c r="D2" s="17" t="s">
        <v>54</v>
      </c>
      <c r="E2" s="17" t="s">
        <v>55</v>
      </c>
      <c r="F2" s="17" t="s">
        <v>56</v>
      </c>
      <c r="G2" s="17" t="s">
        <v>57</v>
      </c>
      <c r="H2" s="17" t="s">
        <v>58</v>
      </c>
      <c r="I2" s="17" t="s">
        <v>59</v>
      </c>
      <c r="J2" s="14"/>
      <c r="K2" s="14"/>
    </row>
    <row r="3" spans="1:11" ht="12.75">
      <c r="A3" s="18" t="s">
        <v>21</v>
      </c>
      <c r="B3" s="19">
        <v>0.6</v>
      </c>
      <c r="C3" s="20">
        <f>AVERAGE(D3:H3)</f>
        <v>0.52</v>
      </c>
      <c r="D3" s="21">
        <f>STL</f>
        <v>0.4</v>
      </c>
      <c r="E3" s="21">
        <f>ATL</f>
        <v>0.8</v>
      </c>
      <c r="F3" s="21">
        <f>OAK</f>
        <v>0.4</v>
      </c>
      <c r="G3" s="21">
        <f>SD</f>
        <v>0.4</v>
      </c>
      <c r="H3" s="21">
        <f>NO</f>
        <v>0.6</v>
      </c>
      <c r="I3" s="16"/>
      <c r="J3" s="13"/>
      <c r="K3" s="13"/>
    </row>
    <row r="4" spans="1:11" ht="12.75">
      <c r="A4" s="18" t="s">
        <v>4</v>
      </c>
      <c r="B4" s="19">
        <v>0.8</v>
      </c>
      <c r="C4" s="20">
        <f aca="true" t="shared" si="0" ref="C4:C34">AVERAGE(D4:H4)</f>
        <v>0.43000000000000005</v>
      </c>
      <c r="D4" s="21">
        <f>PIT</f>
        <v>0.75</v>
      </c>
      <c r="E4" s="21">
        <f>ARI</f>
        <v>0.6</v>
      </c>
      <c r="F4" s="21">
        <f>NO</f>
        <v>0.6</v>
      </c>
      <c r="G4" s="21">
        <f>SF</f>
        <v>0</v>
      </c>
      <c r="H4" s="21">
        <f>CLE</f>
        <v>0.2</v>
      </c>
      <c r="I4" s="16"/>
      <c r="J4" s="13"/>
      <c r="K4" s="13"/>
    </row>
    <row r="5" spans="1:11" ht="12.75">
      <c r="A5" s="18" t="s">
        <v>10</v>
      </c>
      <c r="B5" s="19">
        <v>0.8</v>
      </c>
      <c r="C5" s="20">
        <f t="shared" si="0"/>
        <v>0.51</v>
      </c>
      <c r="D5" s="21">
        <f>NYJ</f>
        <v>0.8</v>
      </c>
      <c r="E5" s="21">
        <f>CIN</f>
        <v>0.4</v>
      </c>
      <c r="F5" s="21">
        <f>CLE</f>
        <v>0.2</v>
      </c>
      <c r="G5" s="21">
        <f>PIT</f>
        <v>0.75</v>
      </c>
      <c r="H5" s="21">
        <f>DEN</f>
        <v>0.4</v>
      </c>
      <c r="I5" s="16"/>
      <c r="J5" s="13"/>
      <c r="K5" s="13"/>
    </row>
    <row r="6" spans="1:11" ht="12.75">
      <c r="A6" s="18" t="s">
        <v>17</v>
      </c>
      <c r="B6" s="19">
        <v>0</v>
      </c>
      <c r="C6" s="20">
        <f t="shared" si="0"/>
        <v>0.6500000000000001</v>
      </c>
      <c r="D6" s="21">
        <f>MIA</f>
        <v>0.5</v>
      </c>
      <c r="E6" s="21">
        <f>GB</f>
        <v>0.6</v>
      </c>
      <c r="F6" s="21">
        <f>NE</f>
        <v>0.75</v>
      </c>
      <c r="G6" s="21">
        <f>NYJ</f>
        <v>0.8</v>
      </c>
      <c r="H6" s="21">
        <f>JAX</f>
        <v>0.6</v>
      </c>
      <c r="I6" s="16"/>
      <c r="J6" s="13"/>
      <c r="K6" s="13"/>
    </row>
    <row r="7" spans="1:11" ht="12.75">
      <c r="A7" s="18" t="s">
        <v>22</v>
      </c>
      <c r="B7" s="19">
        <v>0</v>
      </c>
      <c r="C7" s="20">
        <f t="shared" si="0"/>
        <v>0.6300000000000001</v>
      </c>
      <c r="D7" s="21">
        <f>NYG</f>
        <v>0.6</v>
      </c>
      <c r="E7" s="21">
        <f>TB</f>
        <v>0.75</v>
      </c>
      <c r="F7" s="21">
        <f>CIN</f>
        <v>0.4</v>
      </c>
      <c r="G7" s="21">
        <f>NO</f>
        <v>0.6</v>
      </c>
      <c r="H7" s="21">
        <f>CHI</f>
        <v>0.8</v>
      </c>
      <c r="I7" s="16"/>
      <c r="J7" s="13"/>
      <c r="K7" s="13"/>
    </row>
    <row r="8" spans="1:11" ht="12.75">
      <c r="A8" s="18" t="s">
        <v>15</v>
      </c>
      <c r="B8" s="19">
        <v>0.8</v>
      </c>
      <c r="C8" s="20">
        <f t="shared" si="0"/>
        <v>0.32999999999999996</v>
      </c>
      <c r="D8" s="21">
        <f>DET</f>
        <v>0.2</v>
      </c>
      <c r="E8" s="21">
        <f>DAL</f>
        <v>0.25</v>
      </c>
      <c r="F8" s="21">
        <f>GB</f>
        <v>0.6</v>
      </c>
      <c r="G8" s="21">
        <f>NYG</f>
        <v>0.6</v>
      </c>
      <c r="H8" s="21">
        <f>CAR</f>
        <v>0</v>
      </c>
      <c r="I8" s="16"/>
      <c r="J8" s="13"/>
      <c r="K8" s="13"/>
    </row>
    <row r="9" spans="1:11" ht="12.75">
      <c r="A9" s="18" t="s">
        <v>47</v>
      </c>
      <c r="B9" s="19">
        <v>0.4</v>
      </c>
      <c r="C9" s="20">
        <f t="shared" si="0"/>
        <v>0.5</v>
      </c>
      <c r="D9" s="21">
        <f>NE</f>
        <v>0.75</v>
      </c>
      <c r="E9" s="21">
        <f>NYJ</f>
        <v>0.8</v>
      </c>
      <c r="F9" s="21">
        <f>CAR</f>
        <v>0</v>
      </c>
      <c r="G9" s="21">
        <f>CLE</f>
        <v>0.2</v>
      </c>
      <c r="H9" s="21">
        <f>TB</f>
        <v>0.75</v>
      </c>
      <c r="I9" s="16"/>
      <c r="J9" s="13"/>
      <c r="K9" s="13"/>
    </row>
    <row r="10" spans="1:11" ht="12.75">
      <c r="A10" s="18" t="s">
        <v>9</v>
      </c>
      <c r="B10" s="19">
        <v>0.2</v>
      </c>
      <c r="C10" s="20">
        <f t="shared" si="0"/>
        <v>0.7</v>
      </c>
      <c r="D10" s="21">
        <f>TB</f>
        <v>0.75</v>
      </c>
      <c r="E10" s="21">
        <f>KC</f>
        <v>0.75</v>
      </c>
      <c r="F10" s="21">
        <f>NYJ</f>
        <v>0.8</v>
      </c>
      <c r="G10" s="21">
        <f>CIN</f>
        <v>0.4</v>
      </c>
      <c r="H10" s="21">
        <f>ATL</f>
        <v>0.8</v>
      </c>
      <c r="I10" s="16"/>
      <c r="J10" s="13"/>
      <c r="K10" s="13"/>
    </row>
    <row r="11" spans="1:11" ht="12.75">
      <c r="A11" s="18" t="s">
        <v>39</v>
      </c>
      <c r="B11" s="19">
        <v>0.25</v>
      </c>
      <c r="C11" s="20">
        <f t="shared" si="0"/>
        <v>0.65</v>
      </c>
      <c r="D11" s="21">
        <f>WAS</f>
        <v>0.6</v>
      </c>
      <c r="E11" s="21">
        <f>CHI</f>
        <v>0.8</v>
      </c>
      <c r="F11" s="21">
        <f>HOU</f>
        <v>0.6</v>
      </c>
      <c r="G11" s="26"/>
      <c r="H11" s="21">
        <f>TEN</f>
        <v>0.6</v>
      </c>
      <c r="I11" s="16"/>
      <c r="J11" s="13"/>
      <c r="K11" s="13"/>
    </row>
    <row r="12" spans="1:11" ht="12.75">
      <c r="A12" s="18" t="s">
        <v>19</v>
      </c>
      <c r="B12" s="19">
        <v>0.4</v>
      </c>
      <c r="C12" s="20">
        <f t="shared" si="0"/>
        <v>0.6200000000000001</v>
      </c>
      <c r="D12" s="21">
        <f>JAX</f>
        <v>0.6</v>
      </c>
      <c r="E12" s="21">
        <f>SEA</f>
        <v>0.5</v>
      </c>
      <c r="F12" s="21">
        <f>IND</f>
        <v>0.6</v>
      </c>
      <c r="G12" s="21">
        <f>TEN</f>
        <v>0.6</v>
      </c>
      <c r="H12" s="21">
        <f>NYJ</f>
        <v>0.8</v>
      </c>
      <c r="I12" s="16"/>
      <c r="J12" s="13"/>
      <c r="K12" s="13"/>
    </row>
    <row r="13" spans="1:11" ht="12.75">
      <c r="A13" s="18" t="s">
        <v>14</v>
      </c>
      <c r="B13" s="19">
        <v>0.2</v>
      </c>
      <c r="C13" s="20">
        <f t="shared" si="0"/>
        <v>0.53</v>
      </c>
      <c r="D13" s="21">
        <f>CHI</f>
        <v>0.8</v>
      </c>
      <c r="E13" s="21">
        <f>PHI</f>
        <v>0.6</v>
      </c>
      <c r="F13" s="21">
        <f>MIN</f>
        <v>0.25</v>
      </c>
      <c r="G13" s="21">
        <f>GB</f>
        <v>0.6</v>
      </c>
      <c r="H13" s="21">
        <f>STL</f>
        <v>0.4</v>
      </c>
      <c r="I13" s="16"/>
      <c r="J13" s="13"/>
      <c r="K13" s="13"/>
    </row>
    <row r="14" spans="1:11" ht="12.75">
      <c r="A14" s="18" t="s">
        <v>2</v>
      </c>
      <c r="B14" s="19">
        <v>0.6</v>
      </c>
      <c r="C14" s="20">
        <f t="shared" si="0"/>
        <v>0.43999999999999995</v>
      </c>
      <c r="D14" s="21">
        <f>PHI</f>
        <v>0.6</v>
      </c>
      <c r="E14" s="21">
        <f>BUF</f>
        <v>0</v>
      </c>
      <c r="F14" s="21">
        <f>CHI</f>
        <v>0.8</v>
      </c>
      <c r="G14" s="21">
        <f>DET</f>
        <v>0.2</v>
      </c>
      <c r="H14" s="21">
        <f>WAS</f>
        <v>0.6</v>
      </c>
      <c r="I14" s="16"/>
      <c r="J14" s="13"/>
      <c r="K14" s="13"/>
    </row>
    <row r="15" spans="1:11" ht="12.75">
      <c r="A15" s="18" t="s">
        <v>12</v>
      </c>
      <c r="B15" s="19">
        <v>0.6</v>
      </c>
      <c r="C15" s="20">
        <f t="shared" si="0"/>
        <v>0.49000000000000005</v>
      </c>
      <c r="D15" s="21">
        <f>IND</f>
        <v>0.6</v>
      </c>
      <c r="E15" s="21">
        <f>WAS</f>
        <v>0.6</v>
      </c>
      <c r="F15" s="21">
        <f>DAL</f>
        <v>0.25</v>
      </c>
      <c r="G15" s="21">
        <f>OAK</f>
        <v>0.4</v>
      </c>
      <c r="H15" s="21">
        <f>NYG</f>
        <v>0.6</v>
      </c>
      <c r="I15" s="16"/>
      <c r="J15" s="13"/>
      <c r="K15" s="13"/>
    </row>
    <row r="16" spans="1:11" ht="12.75">
      <c r="A16" s="18" t="s">
        <v>37</v>
      </c>
      <c r="B16" s="19">
        <v>0.6</v>
      </c>
      <c r="C16" s="20">
        <f t="shared" si="0"/>
        <v>0.5900000000000001</v>
      </c>
      <c r="D16" s="21">
        <f>HOU</f>
        <v>0.6</v>
      </c>
      <c r="E16" s="21">
        <f>NYG</f>
        <v>0.6</v>
      </c>
      <c r="F16" s="21">
        <f>DEN</f>
        <v>0.4</v>
      </c>
      <c r="G16" s="21">
        <f>JAX</f>
        <v>0.6</v>
      </c>
      <c r="H16" s="21">
        <f>KC</f>
        <v>0.75</v>
      </c>
      <c r="I16" s="16"/>
      <c r="J16" s="13"/>
      <c r="K16" s="13"/>
    </row>
    <row r="17" spans="1:11" ht="12.75">
      <c r="A17" s="18" t="s">
        <v>11</v>
      </c>
      <c r="B17" s="19">
        <v>0.6</v>
      </c>
      <c r="C17" s="20">
        <f t="shared" si="0"/>
        <v>0.4</v>
      </c>
      <c r="D17" s="21">
        <f>DEN</f>
        <v>0.4</v>
      </c>
      <c r="E17" s="21">
        <f>SD</f>
        <v>0.4</v>
      </c>
      <c r="F17" s="21">
        <f>PHI</f>
        <v>0.6</v>
      </c>
      <c r="G17" s="21">
        <f>IND</f>
        <v>0.6</v>
      </c>
      <c r="H17" s="21">
        <f>BUF</f>
        <v>0</v>
      </c>
      <c r="I17" s="16"/>
      <c r="J17" s="13"/>
      <c r="K17" s="13"/>
    </row>
    <row r="18" spans="1:11" ht="12.75">
      <c r="A18" s="18" t="s">
        <v>6</v>
      </c>
      <c r="B18" s="19">
        <v>0.75</v>
      </c>
      <c r="C18" s="20">
        <f t="shared" si="0"/>
        <v>0.30000000000000004</v>
      </c>
      <c r="D18" s="21">
        <f>SD</f>
        <v>0.4</v>
      </c>
      <c r="E18" s="21">
        <f>CLE</f>
        <v>0.2</v>
      </c>
      <c r="F18" s="21">
        <f>SF</f>
        <v>0</v>
      </c>
      <c r="G18" s="26"/>
      <c r="H18" s="21">
        <f>IND</f>
        <v>0.6</v>
      </c>
      <c r="I18" s="16"/>
      <c r="J18" s="13"/>
      <c r="K18" s="13"/>
    </row>
    <row r="19" spans="1:11" ht="12.75">
      <c r="A19" s="18" t="s">
        <v>43</v>
      </c>
      <c r="B19" s="19">
        <v>0.5</v>
      </c>
      <c r="C19" s="20">
        <f t="shared" si="0"/>
        <v>0.45</v>
      </c>
      <c r="D19" s="21">
        <f>BUF</f>
        <v>0</v>
      </c>
      <c r="E19" s="21">
        <f>MIN</f>
        <v>0.25</v>
      </c>
      <c r="F19" s="21">
        <f>NYJ</f>
        <v>0.8</v>
      </c>
      <c r="G19" s="21">
        <f>NE</f>
        <v>0.75</v>
      </c>
      <c r="H19" s="26"/>
      <c r="I19" s="16"/>
      <c r="J19" s="13"/>
      <c r="K19" s="13"/>
    </row>
    <row r="20" spans="1:11" ht="12.75">
      <c r="A20" s="18" t="s">
        <v>3</v>
      </c>
      <c r="B20" s="19">
        <v>0.25</v>
      </c>
      <c r="C20" s="20">
        <f t="shared" si="0"/>
        <v>0.525</v>
      </c>
      <c r="D20" s="21">
        <f>NO</f>
        <v>0.6</v>
      </c>
      <c r="E20" s="21">
        <f>MIA</f>
        <v>0.5</v>
      </c>
      <c r="F20" s="21">
        <f>DET</f>
        <v>0.2</v>
      </c>
      <c r="G20" s="26"/>
      <c r="H20" s="21">
        <f>NYJ</f>
        <v>0.8</v>
      </c>
      <c r="I20" s="16"/>
      <c r="J20" s="13"/>
      <c r="K20" s="13"/>
    </row>
    <row r="21" spans="1:11" ht="12.75">
      <c r="A21" s="18" t="s">
        <v>44</v>
      </c>
      <c r="B21" s="19">
        <v>0.75</v>
      </c>
      <c r="C21" s="20">
        <f t="shared" si="0"/>
        <v>0.42500000000000004</v>
      </c>
      <c r="D21" s="21">
        <f>CIN</f>
        <v>0.4</v>
      </c>
      <c r="E21" s="21">
        <f>NYJ</f>
        <v>0.8</v>
      </c>
      <c r="F21" s="21">
        <f>BUF</f>
        <v>0</v>
      </c>
      <c r="G21" s="21">
        <f>MIA</f>
        <v>0.5</v>
      </c>
      <c r="H21" s="26"/>
      <c r="I21" s="16"/>
      <c r="J21" s="13"/>
      <c r="K21" s="13"/>
    </row>
    <row r="22" spans="1:11" ht="12.75">
      <c r="A22" s="18" t="s">
        <v>16</v>
      </c>
      <c r="B22" s="19">
        <v>0.6</v>
      </c>
      <c r="C22" s="20">
        <f t="shared" si="0"/>
        <v>0.32999999999999996</v>
      </c>
      <c r="D22" s="21">
        <f>MIN</f>
        <v>0.25</v>
      </c>
      <c r="E22" s="21">
        <f>SF</f>
        <v>0</v>
      </c>
      <c r="F22" s="21">
        <f>ATL</f>
        <v>0.8</v>
      </c>
      <c r="G22" s="21">
        <f>CAR</f>
        <v>0</v>
      </c>
      <c r="H22" s="21">
        <f>ARI</f>
        <v>0.6</v>
      </c>
      <c r="I22" s="16"/>
      <c r="J22" s="13"/>
      <c r="K22" s="13"/>
    </row>
    <row r="23" spans="1:11" ht="12.75">
      <c r="A23" s="18" t="s">
        <v>29</v>
      </c>
      <c r="B23" s="19">
        <v>0.6</v>
      </c>
      <c r="C23" s="20">
        <f t="shared" si="0"/>
        <v>0.52</v>
      </c>
      <c r="D23" s="21">
        <f>CAR</f>
        <v>0</v>
      </c>
      <c r="E23" s="21">
        <f>IND</f>
        <v>0.6</v>
      </c>
      <c r="F23" s="21">
        <f>TEN</f>
        <v>0.6</v>
      </c>
      <c r="G23" s="21">
        <f>CHI</f>
        <v>0.8</v>
      </c>
      <c r="H23" s="21">
        <f>HOU</f>
        <v>0.6</v>
      </c>
      <c r="I23" s="16"/>
      <c r="J23" s="13"/>
      <c r="K23" s="13"/>
    </row>
    <row r="24" spans="1:11" ht="12.75">
      <c r="A24" s="18" t="s">
        <v>31</v>
      </c>
      <c r="B24" s="19">
        <v>0.8</v>
      </c>
      <c r="C24" s="20">
        <f t="shared" si="0"/>
        <v>0.45999999999999996</v>
      </c>
      <c r="D24" s="21">
        <f>BAL</f>
        <v>0.8</v>
      </c>
      <c r="E24" s="21">
        <f>NE</f>
        <v>0.75</v>
      </c>
      <c r="F24" s="21">
        <f>MIA</f>
        <v>0.5</v>
      </c>
      <c r="G24" s="21">
        <f>BUF</f>
        <v>0</v>
      </c>
      <c r="H24" s="21">
        <f>MIN</f>
        <v>0.25</v>
      </c>
      <c r="I24" s="16"/>
      <c r="J24" s="13"/>
      <c r="K24" s="13"/>
    </row>
    <row r="25" spans="1:11" ht="12.75">
      <c r="A25" s="18" t="s">
        <v>20</v>
      </c>
      <c r="B25" s="19">
        <v>0.4</v>
      </c>
      <c r="C25" s="20">
        <f t="shared" si="0"/>
        <v>0.52</v>
      </c>
      <c r="D25" s="21">
        <f>TEN</f>
        <v>0.6</v>
      </c>
      <c r="E25" s="21">
        <f>STL</f>
        <v>0.4</v>
      </c>
      <c r="F25" s="21">
        <f>ARI</f>
        <v>0.6</v>
      </c>
      <c r="G25" s="21">
        <f>HOU</f>
        <v>0.6</v>
      </c>
      <c r="H25" s="21">
        <f>SD</f>
        <v>0.4</v>
      </c>
      <c r="I25" s="16"/>
      <c r="J25" s="13"/>
      <c r="K25" s="13"/>
    </row>
    <row r="26" spans="1:11" ht="12.75">
      <c r="A26" s="18" t="s">
        <v>7</v>
      </c>
      <c r="B26" s="19">
        <v>0.6</v>
      </c>
      <c r="C26" s="20">
        <f t="shared" si="0"/>
        <v>0.4</v>
      </c>
      <c r="D26" s="21">
        <f>GB</f>
        <v>0.6</v>
      </c>
      <c r="E26" s="21">
        <f>DET</f>
        <v>0.2</v>
      </c>
      <c r="F26" s="21">
        <f>JAX</f>
        <v>0.6</v>
      </c>
      <c r="G26" s="21">
        <f>WAS</f>
        <v>0.6</v>
      </c>
      <c r="H26" s="21">
        <f>SF</f>
        <v>0</v>
      </c>
      <c r="I26" s="16"/>
      <c r="J26" s="13"/>
      <c r="K26" s="13"/>
    </row>
    <row r="27" spans="1:11" ht="12.75">
      <c r="A27" s="18" t="s">
        <v>45</v>
      </c>
      <c r="B27" s="19">
        <v>0.75</v>
      </c>
      <c r="C27" s="20">
        <f t="shared" si="0"/>
        <v>0.7375</v>
      </c>
      <c r="D27" s="21">
        <f>ATL</f>
        <v>0.8</v>
      </c>
      <c r="E27" s="21">
        <f>TEN</f>
        <v>0.6</v>
      </c>
      <c r="F27" s="21">
        <f>TB</f>
        <v>0.75</v>
      </c>
      <c r="G27" s="21">
        <f>NYJ</f>
        <v>0.8</v>
      </c>
      <c r="H27" s="26"/>
      <c r="I27" s="16"/>
      <c r="J27" s="13"/>
      <c r="K27" s="13"/>
    </row>
    <row r="28" spans="1:11" ht="12.75">
      <c r="A28" s="18" t="s">
        <v>18</v>
      </c>
      <c r="B28" s="19">
        <v>0.4</v>
      </c>
      <c r="C28" s="20">
        <f t="shared" si="0"/>
        <v>0.5700000000000001</v>
      </c>
      <c r="D28" s="21">
        <f>KC</f>
        <v>0.75</v>
      </c>
      <c r="E28" s="21">
        <f>JAX</f>
        <v>0.6</v>
      </c>
      <c r="F28" s="21">
        <f>SEA</f>
        <v>0.5</v>
      </c>
      <c r="G28" s="21">
        <f>ARI</f>
        <v>0.6</v>
      </c>
      <c r="H28" s="21">
        <f>OAK</f>
        <v>0.4</v>
      </c>
      <c r="I28" s="16"/>
      <c r="J28" s="13"/>
      <c r="K28" s="13"/>
    </row>
    <row r="29" spans="1:11" ht="12.75">
      <c r="A29" s="18" t="s">
        <v>38</v>
      </c>
      <c r="B29" s="19">
        <v>0</v>
      </c>
      <c r="C29" s="20">
        <f t="shared" si="0"/>
        <v>0.6500000000000001</v>
      </c>
      <c r="D29" s="21">
        <f>SEA</f>
        <v>0.5</v>
      </c>
      <c r="E29" s="21">
        <f>NO</f>
        <v>0.6</v>
      </c>
      <c r="F29" s="21">
        <f>KC</f>
        <v>0.75</v>
      </c>
      <c r="G29" s="21">
        <f>ATL</f>
        <v>0.8</v>
      </c>
      <c r="H29" s="21">
        <f>PHI</f>
        <v>0.6</v>
      </c>
      <c r="I29" s="16"/>
      <c r="J29" s="13"/>
      <c r="K29" s="13"/>
    </row>
    <row r="30" spans="1:11" ht="12.75">
      <c r="A30" s="18" t="s">
        <v>42</v>
      </c>
      <c r="B30" s="19">
        <v>0.5</v>
      </c>
      <c r="C30" s="20">
        <f t="shared" si="0"/>
        <v>0.30000000000000004</v>
      </c>
      <c r="D30" s="21">
        <f>SF</f>
        <v>0</v>
      </c>
      <c r="E30" s="21">
        <f>DEN</f>
        <v>0.4</v>
      </c>
      <c r="F30" s="21">
        <f>SD</f>
        <v>0.4</v>
      </c>
      <c r="G30" s="21">
        <f>STL</f>
        <v>0.4</v>
      </c>
      <c r="H30" s="26"/>
      <c r="I30" s="16"/>
      <c r="J30" s="13"/>
      <c r="K30" s="13"/>
    </row>
    <row r="31" spans="1:11" ht="12.75">
      <c r="A31" s="18" t="s">
        <v>30</v>
      </c>
      <c r="B31" s="19">
        <v>0.4</v>
      </c>
      <c r="C31" s="20">
        <f t="shared" si="0"/>
        <v>0.4600000000000001</v>
      </c>
      <c r="D31" s="21">
        <f>ARI</f>
        <v>0.6</v>
      </c>
      <c r="E31" s="21">
        <f>OAK</f>
        <v>0.4</v>
      </c>
      <c r="F31" s="21">
        <f>WAS</f>
        <v>0.6</v>
      </c>
      <c r="G31" s="21">
        <f>SEA</f>
        <v>0.5</v>
      </c>
      <c r="H31" s="21">
        <f>DET</f>
        <v>0.2</v>
      </c>
      <c r="I31" s="16"/>
      <c r="J31" s="13"/>
      <c r="K31" s="13"/>
    </row>
    <row r="32" spans="1:11" ht="12.75">
      <c r="A32" s="18" t="s">
        <v>8</v>
      </c>
      <c r="B32" s="19">
        <v>0.75</v>
      </c>
      <c r="C32" s="20">
        <f t="shared" si="0"/>
        <v>0.3375</v>
      </c>
      <c r="D32" s="21">
        <f>CLE</f>
        <v>0.2</v>
      </c>
      <c r="E32" s="21">
        <f>CAR</f>
        <v>0</v>
      </c>
      <c r="F32" s="21">
        <f>PIT</f>
        <v>0.75</v>
      </c>
      <c r="G32" s="26"/>
      <c r="H32" s="21">
        <f>CIN</f>
        <v>0.4</v>
      </c>
      <c r="I32" s="16"/>
      <c r="J32" s="13"/>
      <c r="K32" s="13"/>
    </row>
    <row r="33" spans="1:11" ht="12.75">
      <c r="A33" s="18" t="s">
        <v>5</v>
      </c>
      <c r="B33" s="19">
        <v>0.6</v>
      </c>
      <c r="C33" s="20">
        <f t="shared" si="0"/>
        <v>0.48</v>
      </c>
      <c r="D33" s="21">
        <f>OAK</f>
        <v>0.4</v>
      </c>
      <c r="E33" s="21">
        <f>PIT</f>
        <v>0.75</v>
      </c>
      <c r="F33" s="21">
        <f>NYG</f>
        <v>0.6</v>
      </c>
      <c r="G33" s="21">
        <f>DEN</f>
        <v>0.4</v>
      </c>
      <c r="H33" s="21">
        <f>DAL</f>
        <v>0.25</v>
      </c>
      <c r="I33" s="16"/>
      <c r="J33" s="13"/>
      <c r="K33" s="13"/>
    </row>
    <row r="34" spans="1:11" ht="12.75">
      <c r="A34" s="18" t="s">
        <v>13</v>
      </c>
      <c r="B34" s="19">
        <v>0.6</v>
      </c>
      <c r="C34" s="20">
        <f t="shared" si="0"/>
        <v>0.49000000000000005</v>
      </c>
      <c r="D34" s="21">
        <f>DAL</f>
        <v>0.25</v>
      </c>
      <c r="E34" s="21">
        <f>HOU</f>
        <v>0.6</v>
      </c>
      <c r="F34" s="21">
        <f>STL</f>
        <v>0.4</v>
      </c>
      <c r="G34" s="21">
        <f>PHI</f>
        <v>0.6</v>
      </c>
      <c r="H34" s="21">
        <f>GB</f>
        <v>0.6</v>
      </c>
      <c r="I34" s="16"/>
      <c r="J34" s="13"/>
      <c r="K34" s="13"/>
    </row>
    <row r="36" spans="7:8" ht="12.75">
      <c r="G36" s="27" t="s">
        <v>65</v>
      </c>
      <c r="H36" s="27" t="s">
        <v>65</v>
      </c>
    </row>
  </sheetData>
  <mergeCells count="1">
    <mergeCell ref="D1:I1"/>
  </mergeCells>
  <hyperlinks>
    <hyperlink ref="B2" r:id="rId1" tooltip="Win Percentage" display="http://espn.go.com/nfl/standings/_/order/false"/>
    <hyperlink ref="A34" r:id="rId2" display="http://espn.go.com/nfl/team/_/name/wsh/washington-redskins"/>
    <hyperlink ref="A26" r:id="rId3" display="http://espn.go.com/nfl/team/_/name/phi/philadelphia-eagles"/>
    <hyperlink ref="A23" r:id="rId4" display="http://espn.go.com/nfl/team/_/name/nyg/new-york-giants"/>
    <hyperlink ref="A11" r:id="rId5" display="http://espn.go.com/nfl/team/_/name/dal/dallas-cowboys"/>
    <hyperlink ref="A8" r:id="rId6" display="http://espn.go.com/nfl/team/_/name/chi/chicago-bears"/>
    <hyperlink ref="A14" r:id="rId7" display="http://espn.go.com/nfl/team/_/name/gb/green-bay-packers"/>
    <hyperlink ref="A20" r:id="rId8" display="http://espn.go.com/nfl/team/_/name/min/minnesota-vikings"/>
    <hyperlink ref="A13" r:id="rId9" display="http://espn.go.com/nfl/team/_/name/det/detroit-lions"/>
    <hyperlink ref="A4" r:id="rId10" display="http://espn.go.com/nfl/team/_/name/atl/atlanta-falcons"/>
    <hyperlink ref="A32" r:id="rId11" display="http://espn.go.com/nfl/team/_/name/tb/tampa-bay-buccaneers"/>
    <hyperlink ref="A22" r:id="rId12" display="http://espn.go.com/nfl/team/_/name/no/new-orleans-saints"/>
    <hyperlink ref="A7" r:id="rId13" display="http://espn.go.com/nfl/team/_/name/car/carolina-panthers"/>
    <hyperlink ref="A3" r:id="rId14" display="http://espn.go.com/nfl/team/_/name/ari/arizona-cardinals"/>
    <hyperlink ref="A30" r:id="rId15" display="http://espn.go.com/nfl/team/_/name/sea/seattle-seahawks"/>
    <hyperlink ref="A31" r:id="rId16" display="http://espn.go.com/nfl/team/_/name/stl/st-louis-rams"/>
    <hyperlink ref="A24" r:id="rId17" display="http://espn.go.com/nfl/team/_/name/nyj/new-york-jets"/>
    <hyperlink ref="A21" r:id="rId18" display="http://espn.go.com/nfl/team/_/name/ne/new-england-patriots"/>
    <hyperlink ref="A19" r:id="rId19" display="http://espn.go.com/nfl/team/_/name/mia/miami-dolphins"/>
    <hyperlink ref="A6" r:id="rId20" display="http://espn.go.com/nfl/team/_/name/buf/buffalo-bills"/>
    <hyperlink ref="A5" r:id="rId21" display="http://espn.go.com/nfl/team/_/name/bal/baltimore-ravens"/>
    <hyperlink ref="A27" r:id="rId22" display="http://espn.go.com/nfl/team/_/name/pit/pittsburgh-steelers"/>
    <hyperlink ref="A9" r:id="rId23" display="http://espn.go.com/nfl/team/_/name/cin/cincinnati-bengals"/>
    <hyperlink ref="A10" r:id="rId24" display="http://espn.go.com/nfl/team/_/name/cle/cleveland-browns"/>
    <hyperlink ref="A15" r:id="rId25" display="http://espn.go.com/nfl/team/_/name/hou/houston-texans"/>
    <hyperlink ref="A17" r:id="rId26" display="http://espn.go.com/nfl/team/_/name/jac/jacksonville-jaguars"/>
    <hyperlink ref="A16" r:id="rId27" display="http://espn.go.com/nfl/team/_/name/ind/indianapolis-colts"/>
    <hyperlink ref="A33" r:id="rId28" display="http://espn.go.com/nfl/team/_/name/ten/tennessee-titans"/>
    <hyperlink ref="A18" r:id="rId29" display="http://espn.go.com/nfl/team/_/name/kc/kansas-city-chiefs"/>
    <hyperlink ref="A25" r:id="rId30" display="http://espn.go.com/nfl/team/_/name/oak/oakland-raiders"/>
    <hyperlink ref="A28" r:id="rId31" display="http://espn.go.com/nfl/team/_/name/sd/san-diego-chargers"/>
    <hyperlink ref="A12" r:id="rId32" display="http://espn.go.com/nfl/team/_/name/den/denver-broncos"/>
    <hyperlink ref="A29" r:id="rId33" display="http://espn.go.com/nfl/team/_/name/sf/san-francisco-49ers"/>
  </hyperlinks>
  <printOptions/>
  <pageMargins left="0.75" right="0.75" top="1" bottom="1" header="0.5" footer="0.5"/>
  <pageSetup horizontalDpi="300" verticalDpi="300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2010-10-14T10:51:24Z</cp:lastPrinted>
  <dcterms:created xsi:type="dcterms:W3CDTF">2009-09-23T17:57:16Z</dcterms:created>
  <dcterms:modified xsi:type="dcterms:W3CDTF">2010-10-14T16:34:38Z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